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0" windowWidth="8472" windowHeight="2568" tabRatio="715" activeTab="2"/>
  </bookViews>
  <sheets>
    <sheet name="A02" sheetId="1" r:id="rId1"/>
    <sheet name="A03" sheetId="2" r:id="rId2"/>
    <sheet name="A04" sheetId="3" r:id="rId3"/>
    <sheet name="2月份前十大貿易夥伴" sheetId="4" r:id="rId4"/>
    <sheet name="越南出口至台11302" sheetId="5" r:id="rId5"/>
    <sheet name="越南自台進口1130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<sst xmlns="http://schemas.openxmlformats.org/spreadsheetml/2006/main" count="386" uniqueCount="246">
  <si>
    <t>金額</t>
  </si>
  <si>
    <t>增減比較</t>
  </si>
  <si>
    <t>出　超</t>
  </si>
  <si>
    <t>出口</t>
  </si>
  <si>
    <t>進口</t>
  </si>
  <si>
    <t>或入超</t>
  </si>
  <si>
    <t>%</t>
  </si>
  <si>
    <t>年</t>
  </si>
  <si>
    <t>出口</t>
  </si>
  <si>
    <t>進口</t>
  </si>
  <si>
    <t>總額</t>
  </si>
  <si>
    <t>國　家　別</t>
  </si>
  <si>
    <t xml:space="preserve">                                  </t>
  </si>
  <si>
    <t>資料來源：越南海關總局</t>
  </si>
  <si>
    <t>比重</t>
  </si>
  <si>
    <t>2005(累計)</t>
  </si>
  <si>
    <t>總額</t>
  </si>
  <si>
    <t>美元</t>
  </si>
  <si>
    <t>與上年同期成長率％</t>
  </si>
  <si>
    <r>
      <t>與上年同期成長率</t>
    </r>
    <r>
      <rPr>
        <sz val="12"/>
        <rFont val="新細明體"/>
        <family val="1"/>
      </rPr>
      <t>％</t>
    </r>
  </si>
  <si>
    <r>
      <t>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差</t>
    </r>
  </si>
  <si>
    <t>2007.11</t>
  </si>
  <si>
    <t>2007.12</t>
  </si>
  <si>
    <t>2008.01</t>
  </si>
  <si>
    <t>2008.02</t>
  </si>
  <si>
    <t>2008.05</t>
  </si>
  <si>
    <t>2008.06</t>
  </si>
  <si>
    <t>2008.07</t>
  </si>
  <si>
    <t>2008.08</t>
  </si>
  <si>
    <r>
      <t>單位</t>
    </r>
    <r>
      <rPr>
        <sz val="12"/>
        <rFont val="Arial"/>
        <family val="2"/>
      </rPr>
      <t>:</t>
    </r>
    <r>
      <rPr>
        <sz val="12"/>
        <rFont val="標楷體"/>
        <family val="4"/>
      </rPr>
      <t>百萬美元</t>
    </r>
    <r>
      <rPr>
        <sz val="12"/>
        <rFont val="Arial"/>
        <family val="2"/>
      </rPr>
      <t>;</t>
    </r>
    <r>
      <rPr>
        <sz val="12"/>
        <rFont val="新細明體"/>
        <family val="1"/>
      </rPr>
      <t>%</t>
    </r>
  </si>
  <si>
    <t>2007.10</t>
  </si>
  <si>
    <t>2008.03</t>
  </si>
  <si>
    <t>2008.04</t>
  </si>
  <si>
    <r>
      <t>2008(</t>
    </r>
    <r>
      <rPr>
        <b/>
        <sz val="12"/>
        <rFont val="標楷體"/>
        <family val="4"/>
      </rPr>
      <t>累計</t>
    </r>
    <r>
      <rPr>
        <b/>
        <sz val="12"/>
        <rFont val="Times New Roman"/>
        <family val="1"/>
      </rPr>
      <t>)</t>
    </r>
  </si>
  <si>
    <t>2008.10</t>
  </si>
  <si>
    <t>2008.11</t>
  </si>
  <si>
    <t>2008.12</t>
  </si>
  <si>
    <t>產品</t>
  </si>
  <si>
    <t>計算單位</t>
  </si>
  <si>
    <r>
      <t xml:space="preserve">A03 </t>
    </r>
    <r>
      <rPr>
        <sz val="22"/>
        <rFont val="標楷體"/>
        <family val="4"/>
      </rPr>
      <t>越南與主要貿易夥伴貿易統計</t>
    </r>
  </si>
  <si>
    <r>
      <t>單位：百萬美元、</t>
    </r>
    <r>
      <rPr>
        <sz val="12"/>
        <rFont val="Times New Roman"/>
        <family val="1"/>
      </rPr>
      <t>%</t>
    </r>
  </si>
  <si>
    <r>
      <t>出超</t>
    </r>
    <r>
      <rPr>
        <sz val="10"/>
        <rFont val="Times New Roman"/>
        <family val="1"/>
      </rPr>
      <t>(+)</t>
    </r>
  </si>
  <si>
    <r>
      <t>或入超</t>
    </r>
    <r>
      <rPr>
        <sz val="10"/>
        <rFont val="Times New Roman"/>
        <family val="1"/>
      </rPr>
      <t>(-)</t>
    </r>
  </si>
  <si>
    <r>
      <t>增減率</t>
    </r>
    <r>
      <rPr>
        <sz val="10"/>
        <rFont val="Times New Roman"/>
        <family val="1"/>
      </rPr>
      <t>%</t>
    </r>
  </si>
  <si>
    <r>
      <t xml:space="preserve">19 </t>
    </r>
    <r>
      <rPr>
        <sz val="10"/>
        <rFont val="標楷體"/>
        <family val="4"/>
      </rPr>
      <t>比利時</t>
    </r>
  </si>
  <si>
    <t>2006(累計)</t>
  </si>
  <si>
    <t>2007(累計)</t>
  </si>
  <si>
    <r>
      <t xml:space="preserve"> World</t>
    </r>
    <r>
      <rPr>
        <b/>
        <sz val="10"/>
        <rFont val="標楷體"/>
        <family val="4"/>
      </rPr>
      <t>總額</t>
    </r>
  </si>
  <si>
    <r>
      <t xml:space="preserve">01 </t>
    </r>
    <r>
      <rPr>
        <sz val="10"/>
        <rFont val="標楷體"/>
        <family val="4"/>
      </rPr>
      <t>台灣</t>
    </r>
  </si>
  <si>
    <r>
      <t xml:space="preserve">02 </t>
    </r>
    <r>
      <rPr>
        <sz val="10"/>
        <rFont val="標楷體"/>
        <family val="4"/>
      </rPr>
      <t>美國</t>
    </r>
  </si>
  <si>
    <r>
      <t xml:space="preserve">03 </t>
    </r>
    <r>
      <rPr>
        <sz val="10"/>
        <rFont val="標楷體"/>
        <family val="4"/>
      </rPr>
      <t>加拿大</t>
    </r>
  </si>
  <si>
    <r>
      <t xml:space="preserve">04 </t>
    </r>
    <r>
      <rPr>
        <sz val="10"/>
        <rFont val="標楷體"/>
        <family val="4"/>
      </rPr>
      <t>澳大利亞</t>
    </r>
  </si>
  <si>
    <r>
      <t xml:space="preserve">05 </t>
    </r>
    <r>
      <rPr>
        <sz val="10"/>
        <rFont val="標楷體"/>
        <family val="4"/>
      </rPr>
      <t>香港</t>
    </r>
  </si>
  <si>
    <r>
      <t xml:space="preserve">06 </t>
    </r>
    <r>
      <rPr>
        <sz val="10"/>
        <rFont val="標楷體"/>
        <family val="4"/>
      </rPr>
      <t>日本</t>
    </r>
    <r>
      <rPr>
        <sz val="10"/>
        <rFont val="Times New Roman"/>
        <family val="1"/>
      </rPr>
      <t xml:space="preserve"> </t>
    </r>
  </si>
  <si>
    <r>
      <t xml:space="preserve">07 </t>
    </r>
    <r>
      <rPr>
        <sz val="10"/>
        <rFont val="標楷體"/>
        <family val="4"/>
      </rPr>
      <t>韓國</t>
    </r>
  </si>
  <si>
    <r>
      <t xml:space="preserve">08 </t>
    </r>
    <r>
      <rPr>
        <sz val="10"/>
        <rFont val="標楷體"/>
        <family val="4"/>
      </rPr>
      <t>新加坡</t>
    </r>
  </si>
  <si>
    <r>
      <t xml:space="preserve">09 </t>
    </r>
    <r>
      <rPr>
        <sz val="10"/>
        <rFont val="標楷體"/>
        <family val="4"/>
      </rPr>
      <t>馬來西亞</t>
    </r>
  </si>
  <si>
    <r>
      <t xml:space="preserve">10 </t>
    </r>
    <r>
      <rPr>
        <sz val="10"/>
        <rFont val="標楷體"/>
        <family val="4"/>
      </rPr>
      <t>泰國</t>
    </r>
  </si>
  <si>
    <r>
      <t xml:space="preserve">11 </t>
    </r>
    <r>
      <rPr>
        <sz val="10"/>
        <rFont val="標楷體"/>
        <family val="4"/>
      </rPr>
      <t>中國</t>
    </r>
  </si>
  <si>
    <r>
      <t xml:space="preserve">12 </t>
    </r>
    <r>
      <rPr>
        <sz val="10"/>
        <rFont val="標楷體"/>
        <family val="4"/>
      </rPr>
      <t>印尼</t>
    </r>
  </si>
  <si>
    <r>
      <t xml:space="preserve">13 </t>
    </r>
    <r>
      <rPr>
        <sz val="10"/>
        <rFont val="標楷體"/>
        <family val="4"/>
      </rPr>
      <t>菲律賓</t>
    </r>
  </si>
  <si>
    <r>
      <t xml:space="preserve">14 </t>
    </r>
    <r>
      <rPr>
        <sz val="10"/>
        <rFont val="標楷體"/>
        <family val="4"/>
      </rPr>
      <t>德國</t>
    </r>
  </si>
  <si>
    <r>
      <t xml:space="preserve">15 </t>
    </r>
    <r>
      <rPr>
        <sz val="10"/>
        <rFont val="標楷體"/>
        <family val="4"/>
      </rPr>
      <t>法國</t>
    </r>
  </si>
  <si>
    <r>
      <t xml:space="preserve">16 </t>
    </r>
    <r>
      <rPr>
        <sz val="10"/>
        <rFont val="標楷體"/>
        <family val="4"/>
      </rPr>
      <t>英國</t>
    </r>
  </si>
  <si>
    <r>
      <t xml:space="preserve">17 </t>
    </r>
    <r>
      <rPr>
        <sz val="10"/>
        <rFont val="標楷體"/>
        <family val="4"/>
      </rPr>
      <t>荷蘭</t>
    </r>
  </si>
  <si>
    <r>
      <t xml:space="preserve">18 </t>
    </r>
    <r>
      <rPr>
        <sz val="10"/>
        <rFont val="標楷體"/>
        <family val="4"/>
      </rPr>
      <t>義大利</t>
    </r>
  </si>
  <si>
    <r>
      <t xml:space="preserve">20 </t>
    </r>
    <r>
      <rPr>
        <sz val="10"/>
        <rFont val="標楷體"/>
        <family val="4"/>
      </rPr>
      <t>俄羅斯</t>
    </r>
  </si>
  <si>
    <t>總額(%)</t>
  </si>
  <si>
    <t>美元</t>
  </si>
  <si>
    <t>紡織成衣品</t>
  </si>
  <si>
    <t>公噸</t>
  </si>
  <si>
    <t>機械、設備及零配件</t>
  </si>
  <si>
    <t>電腦、電子產品及零配件</t>
  </si>
  <si>
    <t>鋼鐵類</t>
  </si>
  <si>
    <t>蔬果</t>
  </si>
  <si>
    <t>其他一般金屬及其製品</t>
  </si>
  <si>
    <t>化學原料</t>
  </si>
  <si>
    <t>其他</t>
  </si>
  <si>
    <t>總額</t>
  </si>
  <si>
    <t>手機、話機及其零件</t>
  </si>
  <si>
    <t>紡織、成衣、皮革、鞋類原附料</t>
  </si>
  <si>
    <t>數量</t>
  </si>
  <si>
    <t>金額           (美元)</t>
  </si>
  <si>
    <t>鑽石、珍貴金屬及其產品</t>
  </si>
  <si>
    <t>礦物</t>
  </si>
  <si>
    <t>木材以外之室內產品</t>
  </si>
  <si>
    <t>數量      (公噸)</t>
  </si>
  <si>
    <t>金額          (美元)</t>
  </si>
  <si>
    <t>A02  越南近年進出口貿易統計</t>
  </si>
  <si>
    <t>口</t>
  </si>
  <si>
    <t>進</t>
  </si>
  <si>
    <r>
      <t xml:space="preserve">   </t>
    </r>
    <r>
      <rPr>
        <sz val="10"/>
        <rFont val="標楷體"/>
        <family val="4"/>
      </rPr>
      <t>出超</t>
    </r>
    <r>
      <rPr>
        <sz val="10"/>
        <rFont val="Times New Roman"/>
        <family val="1"/>
      </rPr>
      <t>(+)</t>
    </r>
    <r>
      <rPr>
        <sz val="10"/>
        <rFont val="標楷體"/>
        <family val="4"/>
      </rPr>
      <t>或入超</t>
    </r>
  </si>
  <si>
    <t>排名</t>
  </si>
  <si>
    <r>
      <rPr>
        <sz val="12"/>
        <rFont val="標楷體"/>
        <family val="4"/>
      </rPr>
      <t>美元</t>
    </r>
  </si>
  <si>
    <r>
      <rPr>
        <sz val="12"/>
        <rFont val="標楷體"/>
        <family val="4"/>
      </rPr>
      <t>美元</t>
    </r>
  </si>
  <si>
    <r>
      <rPr>
        <sz val="12"/>
        <rFont val="標楷體"/>
        <family val="4"/>
      </rPr>
      <t>公噸</t>
    </r>
  </si>
  <si>
    <r>
      <rPr>
        <sz val="12"/>
        <rFont val="標楷體"/>
        <family val="4"/>
      </rPr>
      <t>美元</t>
    </r>
  </si>
  <si>
    <t>出口</t>
  </si>
  <si>
    <t>進口</t>
  </si>
  <si>
    <t>總額</t>
  </si>
  <si>
    <r>
      <t>出超</t>
    </r>
    <r>
      <rPr>
        <sz val="10"/>
        <rFont val="Times New Roman"/>
        <family val="1"/>
      </rPr>
      <t>(+)</t>
    </r>
  </si>
  <si>
    <t>金額</t>
  </si>
  <si>
    <t>比重</t>
  </si>
  <si>
    <t>金額</t>
  </si>
  <si>
    <r>
      <t>或入超</t>
    </r>
    <r>
      <rPr>
        <sz val="10"/>
        <rFont val="Times New Roman"/>
        <family val="1"/>
      </rPr>
      <t>(-)</t>
    </r>
  </si>
  <si>
    <t>NA</t>
  </si>
  <si>
    <t>各種纖維、紗</t>
  </si>
  <si>
    <t>越南前十大貿易夥伴</t>
  </si>
  <si>
    <t>單位：百萬美元</t>
  </si>
  <si>
    <t>國家</t>
  </si>
  <si>
    <r>
      <t xml:space="preserve">     </t>
    </r>
    <r>
      <rPr>
        <sz val="14"/>
        <rFont val="標楷體"/>
        <family val="4"/>
      </rPr>
      <t>貿易總額</t>
    </r>
  </si>
  <si>
    <t>出</t>
  </si>
  <si>
    <t>水海產</t>
  </si>
  <si>
    <t>紙類及紙品</t>
  </si>
  <si>
    <t>橡膠</t>
  </si>
  <si>
    <t>交通工具及零配件</t>
  </si>
  <si>
    <t>鞋類</t>
  </si>
  <si>
    <t>塑膠原料</t>
  </si>
  <si>
    <t>塑料製品</t>
  </si>
  <si>
    <t>腰果</t>
  </si>
  <si>
    <t>化學製品</t>
  </si>
  <si>
    <t>相機、攝影機及其零配件</t>
  </si>
  <si>
    <t>鋼鐵製品</t>
  </si>
  <si>
    <t>陶瓷品</t>
  </si>
  <si>
    <t>木及木製品</t>
  </si>
  <si>
    <t>茶葉</t>
  </si>
  <si>
    <t>玩具、體育用具及其零件</t>
  </si>
  <si>
    <t>飼料及其原料</t>
  </si>
  <si>
    <t>橡膠製品</t>
  </si>
  <si>
    <t>玻璃及其製品</t>
  </si>
  <si>
    <t>餅乾及五穀製品</t>
  </si>
  <si>
    <t>木薯及木薯製品</t>
  </si>
  <si>
    <t>稻米</t>
  </si>
  <si>
    <t>手提包、皮包、行李箱、帽子</t>
  </si>
  <si>
    <t>電線及電纜</t>
  </si>
  <si>
    <t>藤、竹、蒲草製品暨毯子</t>
  </si>
  <si>
    <t>鑽石、珍貴金屬及其製品</t>
  </si>
  <si>
    <t>各種肥料</t>
  </si>
  <si>
    <t>Clanker及水泥</t>
  </si>
  <si>
    <t>電話及其零件</t>
  </si>
  <si>
    <t>公噸</t>
  </si>
  <si>
    <t>電腦、電子產品及零配件</t>
  </si>
  <si>
    <t>各種布料</t>
  </si>
  <si>
    <t>照相機、錄影機及其附件</t>
  </si>
  <si>
    <t>其他一般金屬</t>
  </si>
  <si>
    <t>其他石油製品</t>
  </si>
  <si>
    <t>鋼鐵廢料</t>
  </si>
  <si>
    <t>各種紙</t>
  </si>
  <si>
    <t>其他一般金屬製品</t>
  </si>
  <si>
    <t>其他食品製品</t>
  </si>
  <si>
    <t>紙品</t>
  </si>
  <si>
    <t>藥品</t>
  </si>
  <si>
    <t>農藥及其原料</t>
  </si>
  <si>
    <t>香料、化妝品及衛生製品</t>
  </si>
  <si>
    <t>家用電器及其零件</t>
  </si>
  <si>
    <t>其他交通工具及零配件</t>
  </si>
  <si>
    <t>2022(累計)</t>
  </si>
  <si>
    <t>資料來源：越南海關總局</t>
  </si>
  <si>
    <t>2023(累計)</t>
  </si>
  <si>
    <t>各種棉</t>
  </si>
  <si>
    <t>公噸</t>
  </si>
  <si>
    <t>2024(累計)</t>
  </si>
  <si>
    <r>
      <t>2024</t>
    </r>
    <r>
      <rPr>
        <sz val="10"/>
        <rFont val="標楷體"/>
        <family val="4"/>
      </rPr>
      <t>年</t>
    </r>
  </si>
  <si>
    <r>
      <t>2023</t>
    </r>
    <r>
      <rPr>
        <sz val="10"/>
        <rFont val="標楷體"/>
        <family val="4"/>
      </rPr>
      <t>年</t>
    </r>
  </si>
  <si>
    <r>
      <t>2024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月份</t>
    </r>
  </si>
  <si>
    <t>2024年2月份</t>
  </si>
  <si>
    <r>
      <t>製表時間：</t>
    </r>
    <r>
      <rPr>
        <sz val="12"/>
        <rFont val="Times New Roman"/>
        <family val="1"/>
      </rPr>
      <t>2024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</t>
    </r>
  </si>
  <si>
    <t xml:space="preserve">  越南出口至台灣產品(2024年2月份)</t>
  </si>
  <si>
    <t>2月份</t>
  </si>
  <si>
    <t>1至2月份</t>
  </si>
  <si>
    <t xml:space="preserve">  越南自台灣進口產品(2024年2月份)</t>
  </si>
  <si>
    <t>2月份</t>
  </si>
  <si>
    <t>1至2月份</t>
  </si>
  <si>
    <r>
      <t xml:space="preserve">A04   </t>
    </r>
    <r>
      <rPr>
        <sz val="22"/>
        <rFont val="標楷體"/>
        <family val="4"/>
      </rPr>
      <t>越南與主要貿易夥伴貿易統計</t>
    </r>
  </si>
  <si>
    <r>
      <t xml:space="preserve">                                                            </t>
    </r>
  </si>
  <si>
    <t>單位：百萬美元、%</t>
  </si>
  <si>
    <t>增減比較</t>
  </si>
  <si>
    <t>出　超</t>
  </si>
  <si>
    <t>國家別</t>
  </si>
  <si>
    <t>出口</t>
  </si>
  <si>
    <t>進口</t>
  </si>
  <si>
    <t>總額</t>
  </si>
  <si>
    <r>
      <t>出超</t>
    </r>
    <r>
      <rPr>
        <sz val="10"/>
        <rFont val="Arial"/>
        <family val="2"/>
      </rPr>
      <t>(+)</t>
    </r>
  </si>
  <si>
    <t>出口</t>
  </si>
  <si>
    <t>總額</t>
  </si>
  <si>
    <r>
      <t>出超</t>
    </r>
    <r>
      <rPr>
        <sz val="10"/>
        <rFont val="新細明體"/>
        <family val="1"/>
      </rPr>
      <t>(+)</t>
    </r>
  </si>
  <si>
    <t>總額%</t>
  </si>
  <si>
    <t>或入超</t>
  </si>
  <si>
    <t>金額</t>
  </si>
  <si>
    <t>比重</t>
  </si>
  <si>
    <t>金額</t>
  </si>
  <si>
    <t>比重</t>
  </si>
  <si>
    <r>
      <t>或入超</t>
    </r>
    <r>
      <rPr>
        <sz val="10"/>
        <rFont val="Arial"/>
        <family val="2"/>
      </rPr>
      <t>(-)</t>
    </r>
  </si>
  <si>
    <r>
      <t>或入超</t>
    </r>
    <r>
      <rPr>
        <sz val="10"/>
        <rFont val="新細明體"/>
        <family val="1"/>
      </rPr>
      <t>(-)</t>
    </r>
  </si>
  <si>
    <t>%</t>
  </si>
  <si>
    <t>增減率%</t>
  </si>
  <si>
    <t>01 台灣</t>
  </si>
  <si>
    <t>02 美國</t>
  </si>
  <si>
    <t>03 加拿大</t>
  </si>
  <si>
    <t>04 澳大利亞</t>
  </si>
  <si>
    <t>05 香港</t>
  </si>
  <si>
    <t xml:space="preserve">06 日本 </t>
  </si>
  <si>
    <t>07 韓國</t>
  </si>
  <si>
    <t>08 新加坡</t>
  </si>
  <si>
    <t>09 馬來西亞</t>
  </si>
  <si>
    <t>10 泰國</t>
  </si>
  <si>
    <t>11 中國</t>
  </si>
  <si>
    <t>12 印尼</t>
  </si>
  <si>
    <t>13 菲律賓</t>
  </si>
  <si>
    <t>14 德國</t>
  </si>
  <si>
    <t>15 法國</t>
  </si>
  <si>
    <t>16 英國</t>
  </si>
  <si>
    <t>17 荷蘭</t>
  </si>
  <si>
    <t>18 義大利</t>
  </si>
  <si>
    <t>19 比利時</t>
  </si>
  <si>
    <t>20 俄羅斯</t>
  </si>
  <si>
    <r>
      <t>21 World</t>
    </r>
    <r>
      <rPr>
        <b/>
        <sz val="10"/>
        <rFont val="標楷體"/>
        <family val="4"/>
      </rPr>
      <t>總額</t>
    </r>
  </si>
  <si>
    <t>資料來源：越南海關總局</t>
  </si>
  <si>
    <t>2024年1至2月</t>
  </si>
  <si>
    <r>
      <t>2023</t>
    </r>
    <r>
      <rPr>
        <sz val="10"/>
        <rFont val="新細明體"/>
        <family val="1"/>
      </rPr>
      <t>年</t>
    </r>
  </si>
  <si>
    <r>
      <t>2024</t>
    </r>
    <r>
      <rPr>
        <sz val="10"/>
        <rFont val="標楷體"/>
        <family val="4"/>
      </rPr>
      <t>年</t>
    </r>
  </si>
  <si>
    <r>
      <t>製表時間：</t>
    </r>
    <r>
      <rPr>
        <sz val="12"/>
        <rFont val="Times New Roman"/>
        <family val="1"/>
      </rPr>
      <t>2024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日</t>
    </r>
  </si>
  <si>
    <r>
      <t>製表時間：</t>
    </r>
    <r>
      <rPr>
        <sz val="12"/>
        <rFont val="Times New Roman"/>
        <family val="1"/>
      </rPr>
      <t>2023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日</t>
    </r>
  </si>
  <si>
    <t>出</t>
  </si>
  <si>
    <t>口</t>
  </si>
  <si>
    <t>進</t>
  </si>
  <si>
    <t>口</t>
  </si>
  <si>
    <r>
      <t xml:space="preserve">   </t>
    </r>
    <r>
      <rPr>
        <sz val="10"/>
        <rFont val="標楷體"/>
        <family val="4"/>
      </rPr>
      <t>出超</t>
    </r>
    <r>
      <rPr>
        <sz val="10"/>
        <rFont val="Times New Roman"/>
        <family val="1"/>
      </rPr>
      <t>(+)</t>
    </r>
    <r>
      <rPr>
        <sz val="10"/>
        <rFont val="標楷體"/>
        <family val="4"/>
      </rPr>
      <t>或入超</t>
    </r>
  </si>
  <si>
    <t>排名</t>
  </si>
  <si>
    <t>金額</t>
  </si>
  <si>
    <t>金額</t>
  </si>
  <si>
    <t>2024年1至2月份</t>
  </si>
  <si>
    <r>
      <t xml:space="preserve">02 </t>
    </r>
    <r>
      <rPr>
        <sz val="10"/>
        <rFont val="標楷體"/>
        <family val="4"/>
      </rPr>
      <t>美國</t>
    </r>
  </si>
  <si>
    <r>
      <t xml:space="preserve">10 </t>
    </r>
    <r>
      <rPr>
        <sz val="10"/>
        <rFont val="標楷體"/>
        <family val="4"/>
      </rPr>
      <t>泰國</t>
    </r>
  </si>
  <si>
    <r>
      <t xml:space="preserve">12 </t>
    </r>
    <r>
      <rPr>
        <sz val="10"/>
        <rFont val="標楷體"/>
        <family val="4"/>
      </rPr>
      <t>印尼</t>
    </r>
  </si>
  <si>
    <r>
      <t xml:space="preserve">09 </t>
    </r>
    <r>
      <rPr>
        <sz val="10"/>
        <rFont val="標楷體"/>
        <family val="4"/>
      </rPr>
      <t>馬來西亞</t>
    </r>
  </si>
  <si>
    <r>
      <t xml:space="preserve">04 </t>
    </r>
    <r>
      <rPr>
        <sz val="10"/>
        <rFont val="標楷體"/>
        <family val="4"/>
      </rPr>
      <t>澳大利亞</t>
    </r>
  </si>
  <si>
    <r>
      <t xml:space="preserve">05 </t>
    </r>
    <r>
      <rPr>
        <sz val="10"/>
        <rFont val="標楷體"/>
        <family val="4"/>
      </rPr>
      <t>香港</t>
    </r>
  </si>
  <si>
    <t>11 中國</t>
  </si>
  <si>
    <t>07 韓國</t>
  </si>
  <si>
    <t xml:space="preserve">06 日本 </t>
  </si>
  <si>
    <t>10 泰國</t>
  </si>
  <si>
    <t>12 印尼</t>
  </si>
  <si>
    <t>09 馬來西亞</t>
  </si>
  <si>
    <t>04 澳大利亞</t>
  </si>
  <si>
    <t>05 香港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</si>
</sst>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_ "/>
    <numFmt numFmtId="186" formatCode="0\ "/>
    <numFmt numFmtId="187" formatCode="_-* #,##0.0_-;\-* #,##0.0_-;_-* &quot;-&quot;??_-;_-@_-"/>
    <numFmt numFmtId="188" formatCode="_-* #,##0_-;\-* #,##0_-;_-* &quot;-&quot;??_-;_-@_-"/>
    <numFmt numFmtId="189" formatCode="0.0_);[Red]\(0.0\)"/>
    <numFmt numFmtId="190" formatCode="0.00000_ "/>
    <numFmt numFmtId="191" formatCode="0.0000_ "/>
    <numFmt numFmtId="192" formatCode="0.000_ "/>
    <numFmt numFmtId="193" formatCode="0.00_ "/>
    <numFmt numFmtId="194" formatCode="0.000000_ "/>
    <numFmt numFmtId="195" formatCode="0.0000000_ "/>
    <numFmt numFmtId="196" formatCode="#,##0.0"/>
    <numFmt numFmtId="197" formatCode="###0.0"/>
    <numFmt numFmtId="198" formatCode="[$-404]AM/PM\ hh:mm:ss"/>
    <numFmt numFmtId="199" formatCode="&quot;¥&quot;#,##0;&quot;¥&quot;\-#,##0"/>
    <numFmt numFmtId="200" formatCode="&quot;¥&quot;#,##0;[Red]&quot;¥&quot;\-#,##0"/>
    <numFmt numFmtId="201" formatCode="&quot;¥&quot;#,##0.00;&quot;¥&quot;\-#,##0.00"/>
    <numFmt numFmtId="202" formatCode="&quot;¥&quot;#,##0.00;[Red]&quot;¥&quot;\-#,##0.00"/>
    <numFmt numFmtId="203" formatCode="_ &quot;¥&quot;* #,##0_ ;_ &quot;¥&quot;* \-#,##0_ ;_ &quot;¥&quot;* &quot;-&quot;_ ;_ @_ "/>
    <numFmt numFmtId="204" formatCode="_ * #,##0_ ;_ * \-#,##0_ ;_ * &quot;-&quot;_ ;_ @_ "/>
    <numFmt numFmtId="205" formatCode="_ &quot;¥&quot;* #,##0.00_ ;_ &quot;¥&quot;* \-#,##0.00_ ;_ &quot;¥&quot;* &quot;-&quot;??_ ;_ @_ "/>
    <numFmt numFmtId="206" formatCode="_ * #,##0.00_ ;_ * \-#,##0.00_ ;_ * &quot;-&quot;??_ ;_ @_ "/>
    <numFmt numFmtId="207" formatCode="#,##0.00_ "/>
    <numFmt numFmtId="208" formatCode="#,##0_ "/>
    <numFmt numFmtId="209" formatCode="m&quot;月&quot;d&quot;日&quot;"/>
    <numFmt numFmtId="210" formatCode="0.00_);\(0.00\)"/>
    <numFmt numFmtId="211" formatCode="0.0_);\(0.0\)"/>
    <numFmt numFmtId="212" formatCode="#,##0.0_);\(#,##0.0\)"/>
    <numFmt numFmtId="213" formatCode="#,##0.0_ "/>
    <numFmt numFmtId="214" formatCode="#,##0_);\(#,##0\)"/>
    <numFmt numFmtId="215" formatCode="0_ "/>
    <numFmt numFmtId="216" formatCode="0_);[Red]\(0\)"/>
    <numFmt numFmtId="217" formatCode="0;[Red]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&quot;$&quot;#,##0.0"/>
  </numFmts>
  <fonts count="75">
    <font>
      <sz val="12"/>
      <name val="新細明體"/>
      <family val="1"/>
    </font>
    <font>
      <sz val="22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0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9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sz val="17"/>
      <name val="標楷體"/>
      <family val="4"/>
    </font>
    <font>
      <b/>
      <sz val="15"/>
      <name val="標楷體"/>
      <family val="4"/>
    </font>
    <font>
      <sz val="15"/>
      <name val="標楷體"/>
      <family val="4"/>
    </font>
    <font>
      <b/>
      <sz val="12"/>
      <name val="新細明體"/>
      <family val="1"/>
    </font>
    <font>
      <b/>
      <sz val="16"/>
      <name val="標楷體"/>
      <family val="4"/>
    </font>
    <font>
      <sz val="16"/>
      <name val="新細明體"/>
      <family val="1"/>
    </font>
    <font>
      <b/>
      <sz val="16"/>
      <name val="新細明體"/>
      <family val="1"/>
    </font>
    <font>
      <sz val="2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13"/>
      <name val="標楷體"/>
      <family val="4"/>
    </font>
    <font>
      <sz val="12"/>
      <name val="細明體"/>
      <family val="3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8"/>
      <color theme="1"/>
      <name val="Calibri"/>
      <family val="1"/>
    </font>
    <font>
      <sz val="10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185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4" fontId="8" fillId="0" borderId="0" xfId="0" applyNumberFormat="1" applyFont="1" applyBorder="1" applyAlignment="1">
      <alignment horizontal="center"/>
    </xf>
    <xf numFmtId="184" fontId="8" fillId="0" borderId="18" xfId="0" applyNumberFormat="1" applyFont="1" applyBorder="1" applyAlignment="1">
      <alignment horizontal="center"/>
    </xf>
    <xf numFmtId="184" fontId="8" fillId="0" borderId="17" xfId="0" applyNumberFormat="1" applyFont="1" applyBorder="1" applyAlignment="1">
      <alignment horizontal="center"/>
    </xf>
    <xf numFmtId="184" fontId="0" fillId="0" borderId="0" xfId="0" applyNumberFormat="1" applyFont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184" fontId="8" fillId="0" borderId="18" xfId="0" applyNumberFormat="1" applyFont="1" applyBorder="1" applyAlignment="1">
      <alignment horizontal="left"/>
    </xf>
    <xf numFmtId="184" fontId="8" fillId="0" borderId="13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184" fontId="8" fillId="0" borderId="18" xfId="0" applyNumberFormat="1" applyFont="1" applyBorder="1" applyAlignment="1">
      <alignment/>
    </xf>
    <xf numFmtId="184" fontId="3" fillId="0" borderId="0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84" fontId="0" fillId="0" borderId="11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right"/>
    </xf>
    <xf numFmtId="184" fontId="0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184" fontId="26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184" fontId="24" fillId="0" borderId="11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right"/>
    </xf>
    <xf numFmtId="184" fontId="7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184" fontId="26" fillId="0" borderId="0" xfId="0" applyNumberFormat="1" applyFont="1" applyFill="1" applyBorder="1" applyAlignment="1">
      <alignment/>
    </xf>
    <xf numFmtId="38" fontId="20" fillId="0" borderId="0" xfId="0" applyNumberFormat="1" applyFont="1" applyBorder="1" applyAlignment="1">
      <alignment horizontal="center" vertical="center"/>
    </xf>
    <xf numFmtId="38" fontId="0" fillId="0" borderId="0" xfId="0" applyNumberFormat="1" applyFill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3" fillId="0" borderId="11" xfId="0" applyNumberFormat="1" applyFont="1" applyBorder="1" applyAlignment="1">
      <alignment horizontal="center" vertical="center"/>
    </xf>
    <xf numFmtId="37" fontId="0" fillId="0" borderId="11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7" fontId="24" fillId="0" borderId="11" xfId="0" applyNumberFormat="1" applyFont="1" applyFill="1" applyBorder="1" applyAlignment="1">
      <alignment horizontal="right"/>
    </xf>
    <xf numFmtId="37" fontId="7" fillId="0" borderId="11" xfId="0" applyNumberFormat="1" applyFont="1" applyFill="1" applyBorder="1" applyAlignment="1">
      <alignment horizontal="right"/>
    </xf>
    <xf numFmtId="37" fontId="0" fillId="0" borderId="0" xfId="0" applyNumberFormat="1" applyAlignment="1">
      <alignment/>
    </xf>
    <xf numFmtId="37" fontId="7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8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9" fontId="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37" fontId="24" fillId="0" borderId="0" xfId="0" applyNumberFormat="1" applyFont="1" applyAlignment="1">
      <alignment/>
    </xf>
    <xf numFmtId="37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3" fillId="34" borderId="11" xfId="0" applyFont="1" applyFill="1" applyBorder="1" applyAlignment="1">
      <alignment/>
    </xf>
    <xf numFmtId="37" fontId="18" fillId="34" borderId="11" xfId="0" applyNumberFormat="1" applyFont="1" applyFill="1" applyBorder="1" applyAlignment="1">
      <alignment horizontal="right"/>
    </xf>
    <xf numFmtId="0" fontId="18" fillId="34" borderId="11" xfId="0" applyFont="1" applyFill="1" applyBorder="1" applyAlignment="1">
      <alignment horizontal="right"/>
    </xf>
    <xf numFmtId="3" fontId="18" fillId="34" borderId="1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3" fillId="0" borderId="11" xfId="0" applyFont="1" applyBorder="1" applyAlignment="1">
      <alignment/>
    </xf>
    <xf numFmtId="37" fontId="18" fillId="0" borderId="11" xfId="0" applyNumberFormat="1" applyFont="1" applyBorder="1" applyAlignment="1">
      <alignment horizontal="right"/>
    </xf>
    <xf numFmtId="184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0" fontId="23" fillId="0" borderId="11" xfId="0" applyFont="1" applyFill="1" applyBorder="1" applyAlignment="1">
      <alignment/>
    </xf>
    <xf numFmtId="37" fontId="18" fillId="0" borderId="11" xfId="0" applyNumberFormat="1" applyFont="1" applyFill="1" applyBorder="1" applyAlignment="1">
      <alignment horizontal="right"/>
    </xf>
    <xf numFmtId="184" fontId="18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212" fontId="20" fillId="0" borderId="0" xfId="0" applyNumberFormat="1" applyFont="1" applyBorder="1" applyAlignment="1">
      <alignment horizontal="center" vertical="center"/>
    </xf>
    <xf numFmtId="212" fontId="0" fillId="0" borderId="0" xfId="0" applyNumberFormat="1" applyFill="1" applyAlignment="1">
      <alignment/>
    </xf>
    <xf numFmtId="212" fontId="0" fillId="0" borderId="0" xfId="0" applyNumberFormat="1" applyAlignment="1">
      <alignment/>
    </xf>
    <xf numFmtId="212" fontId="21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1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8" fontId="7" fillId="0" borderId="11" xfId="0" applyNumberFormat="1" applyFont="1" applyFill="1" applyBorder="1" applyAlignment="1">
      <alignment horizontal="center" vertical="center" wrapText="1"/>
    </xf>
    <xf numFmtId="214" fontId="7" fillId="0" borderId="11" xfId="0" applyNumberFormat="1" applyFont="1" applyFill="1" applyBorder="1" applyAlignment="1">
      <alignment horizontal="center" vertical="center" wrapText="1"/>
    </xf>
    <xf numFmtId="38" fontId="7" fillId="0" borderId="11" xfId="0" applyNumberFormat="1" applyFont="1" applyBorder="1" applyAlignment="1">
      <alignment horizontal="center" vertical="center" wrapText="1"/>
    </xf>
    <xf numFmtId="214" fontId="7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8" fontId="24" fillId="0" borderId="11" xfId="0" applyNumberFormat="1" applyFont="1" applyFill="1" applyBorder="1" applyAlignment="1">
      <alignment horizontal="center" vertical="center" wrapText="1"/>
    </xf>
    <xf numFmtId="214" fontId="24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14" fontId="7" fillId="0" borderId="0" xfId="0" applyNumberFormat="1" applyFont="1" applyFill="1" applyBorder="1" applyAlignment="1">
      <alignment horizontal="center" vertical="center" wrapText="1"/>
    </xf>
    <xf numFmtId="208" fontId="26" fillId="0" borderId="11" xfId="0" applyNumberFormat="1" applyFont="1" applyBorder="1" applyAlignment="1">
      <alignment/>
    </xf>
    <xf numFmtId="208" fontId="26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center" wrapText="1"/>
    </xf>
    <xf numFmtId="185" fontId="0" fillId="0" borderId="11" xfId="0" applyNumberFormat="1" applyBorder="1" applyAlignment="1">
      <alignment/>
    </xf>
    <xf numFmtId="212" fontId="3" fillId="0" borderId="11" xfId="0" applyNumberFormat="1" applyFont="1" applyBorder="1" applyAlignment="1">
      <alignment horizontal="center" vertical="center" wrapText="1"/>
    </xf>
    <xf numFmtId="213" fontId="11" fillId="0" borderId="11" xfId="0" applyNumberFormat="1" applyFont="1" applyFill="1" applyBorder="1" applyAlignment="1">
      <alignment/>
    </xf>
    <xf numFmtId="213" fontId="11" fillId="33" borderId="11" xfId="0" applyNumberFormat="1" applyFont="1" applyFill="1" applyBorder="1" applyAlignment="1">
      <alignment/>
    </xf>
    <xf numFmtId="213" fontId="11" fillId="0" borderId="11" xfId="0" applyNumberFormat="1" applyFont="1" applyBorder="1" applyAlignment="1">
      <alignment/>
    </xf>
    <xf numFmtId="213" fontId="28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214" fontId="0" fillId="0" borderId="0" xfId="0" applyNumberFormat="1" applyFill="1" applyAlignment="1">
      <alignment/>
    </xf>
    <xf numFmtId="193" fontId="0" fillId="0" borderId="11" xfId="0" applyNumberFormat="1" applyBorder="1" applyAlignment="1">
      <alignment/>
    </xf>
    <xf numFmtId="208" fontId="0" fillId="0" borderId="11" xfId="0" applyNumberFormat="1" applyBorder="1" applyAlignment="1">
      <alignment/>
    </xf>
    <xf numFmtId="213" fontId="0" fillId="0" borderId="11" xfId="0" applyNumberFormat="1" applyBorder="1" applyAlignment="1">
      <alignment/>
    </xf>
    <xf numFmtId="20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7" fontId="18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185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196" fontId="0" fillId="0" borderId="11" xfId="0" applyNumberFormat="1" applyBorder="1" applyAlignment="1">
      <alignment/>
    </xf>
    <xf numFmtId="38" fontId="34" fillId="0" borderId="11" xfId="0" applyNumberFormat="1" applyFont="1" applyBorder="1" applyAlignment="1">
      <alignment horizontal="center" vertical="center" wrapText="1"/>
    </xf>
    <xf numFmtId="212" fontId="34" fillId="0" borderId="11" xfId="0" applyNumberFormat="1" applyFont="1" applyBorder="1" applyAlignment="1">
      <alignment horizontal="center" vertical="center" wrapText="1"/>
    </xf>
    <xf numFmtId="37" fontId="18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14" fontId="7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14" fontId="7" fillId="0" borderId="10" xfId="0" applyNumberFormat="1" applyFont="1" applyFill="1" applyBorder="1" applyAlignment="1">
      <alignment horizontal="center" vertical="center" wrapText="1"/>
    </xf>
    <xf numFmtId="185" fontId="0" fillId="0" borderId="11" xfId="0" applyNumberFormat="1" applyBorder="1" applyAlignment="1">
      <alignment horizontal="right"/>
    </xf>
    <xf numFmtId="214" fontId="7" fillId="0" borderId="13" xfId="0" applyNumberFormat="1" applyFont="1" applyFill="1" applyBorder="1" applyAlignment="1">
      <alignment horizontal="center" vertical="center" wrapText="1"/>
    </xf>
    <xf numFmtId="214" fontId="7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13" fontId="26" fillId="0" borderId="11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center" vertical="center" wrapText="1"/>
    </xf>
    <xf numFmtId="214" fontId="7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23" fillId="0" borderId="11" xfId="0" applyNumberFormat="1" applyFont="1" applyBorder="1" applyAlignment="1">
      <alignment horizontal="center"/>
    </xf>
    <xf numFmtId="185" fontId="0" fillId="0" borderId="11" xfId="0" applyNumberFormat="1" applyFont="1" applyBorder="1" applyAlignment="1">
      <alignment/>
    </xf>
    <xf numFmtId="214" fontId="7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37" fontId="26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7" fontId="0" fillId="0" borderId="11" xfId="0" applyNumberFormat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214" fontId="7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213" fontId="0" fillId="0" borderId="0" xfId="0" applyNumberFormat="1" applyAlignment="1">
      <alignment/>
    </xf>
    <xf numFmtId="185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11" fillId="33" borderId="11" xfId="0" applyFont="1" applyFill="1" applyBorder="1" applyAlignment="1">
      <alignment/>
    </xf>
    <xf numFmtId="213" fontId="11" fillId="33" borderId="11" xfId="0" applyNumberFormat="1" applyFont="1" applyFill="1" applyBorder="1" applyAlignment="1">
      <alignment/>
    </xf>
    <xf numFmtId="213" fontId="11" fillId="0" borderId="11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214" fontId="7" fillId="0" borderId="12" xfId="0" applyNumberFormat="1" applyFont="1" applyFill="1" applyBorder="1" applyAlignment="1">
      <alignment horizontal="center" vertical="center" wrapText="1"/>
    </xf>
    <xf numFmtId="37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214" fontId="7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36" fillId="0" borderId="13" xfId="0" applyFont="1" applyBorder="1" applyAlignment="1">
      <alignment/>
    </xf>
    <xf numFmtId="0" fontId="5" fillId="0" borderId="11" xfId="0" applyFont="1" applyBorder="1" applyAlignment="1">
      <alignment/>
    </xf>
    <xf numFmtId="196" fontId="11" fillId="0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96" fontId="11" fillId="33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196" fontId="26" fillId="0" borderId="11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196" fontId="11" fillId="0" borderId="10" xfId="0" applyNumberFormat="1" applyFont="1" applyFill="1" applyBorder="1" applyAlignment="1">
      <alignment/>
    </xf>
    <xf numFmtId="196" fontId="11" fillId="0" borderId="13" xfId="0" applyNumberFormat="1" applyFont="1" applyFill="1" applyBorder="1" applyAlignment="1">
      <alignment/>
    </xf>
    <xf numFmtId="196" fontId="13" fillId="33" borderId="11" xfId="33" applyNumberFormat="1" applyFont="1" applyFill="1" applyBorder="1">
      <alignment/>
      <protection/>
    </xf>
    <xf numFmtId="0" fontId="13" fillId="0" borderId="11" xfId="0" applyFont="1" applyFill="1" applyBorder="1" applyAlignment="1">
      <alignment horizontal="center"/>
    </xf>
    <xf numFmtId="196" fontId="11" fillId="33" borderId="11" xfId="33" applyNumberFormat="1" applyFont="1" applyFill="1" applyBorder="1">
      <alignment/>
      <protection/>
    </xf>
    <xf numFmtId="196" fontId="13" fillId="0" borderId="11" xfId="33" applyNumberFormat="1" applyFont="1" applyBorder="1">
      <alignment/>
      <protection/>
    </xf>
    <xf numFmtId="196" fontId="11" fillId="0" borderId="11" xfId="33" applyNumberFormat="1" applyFont="1" applyFill="1" applyBorder="1">
      <alignment/>
      <protection/>
    </xf>
    <xf numFmtId="0" fontId="13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214" fontId="0" fillId="0" borderId="13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38" fontId="7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196" fontId="11" fillId="0" borderId="11" xfId="0" applyNumberFormat="1" applyFont="1" applyBorder="1" applyAlignment="1">
      <alignment/>
    </xf>
    <xf numFmtId="196" fontId="26" fillId="0" borderId="11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27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184" fontId="9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/>
    </xf>
  </cellXfs>
  <cellStyles count="18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0" xfId="34"/>
    <cellStyle name="一般 101" xfId="35"/>
    <cellStyle name="一般 102" xfId="36"/>
    <cellStyle name="一般 103" xfId="37"/>
    <cellStyle name="一般 104" xfId="38"/>
    <cellStyle name="一般 105" xfId="39"/>
    <cellStyle name="一般 106" xfId="40"/>
    <cellStyle name="一般 107" xfId="41"/>
    <cellStyle name="一般 108" xfId="42"/>
    <cellStyle name="一般 109" xfId="43"/>
    <cellStyle name="一般 11" xfId="44"/>
    <cellStyle name="一般 110" xfId="45"/>
    <cellStyle name="一般 111" xfId="46"/>
    <cellStyle name="一般 112" xfId="47"/>
    <cellStyle name="一般 113" xfId="48"/>
    <cellStyle name="一般 114" xfId="49"/>
    <cellStyle name="一般 115" xfId="50"/>
    <cellStyle name="一般 116" xfId="51"/>
    <cellStyle name="一般 117" xfId="52"/>
    <cellStyle name="一般 118" xfId="53"/>
    <cellStyle name="一般 119" xfId="54"/>
    <cellStyle name="一般 12" xfId="55"/>
    <cellStyle name="一般 120" xfId="56"/>
    <cellStyle name="一般 121" xfId="57"/>
    <cellStyle name="一般 122" xfId="58"/>
    <cellStyle name="一般 123" xfId="59"/>
    <cellStyle name="一般 124" xfId="60"/>
    <cellStyle name="一般 125" xfId="61"/>
    <cellStyle name="一般 126" xfId="62"/>
    <cellStyle name="一般 127" xfId="63"/>
    <cellStyle name="一般 128" xfId="64"/>
    <cellStyle name="一般 129" xfId="65"/>
    <cellStyle name="一般 13" xfId="66"/>
    <cellStyle name="一般 130" xfId="67"/>
    <cellStyle name="一般 131" xfId="68"/>
    <cellStyle name="一般 132" xfId="69"/>
    <cellStyle name="一般 133" xfId="70"/>
    <cellStyle name="一般 134" xfId="71"/>
    <cellStyle name="一般 135" xfId="72"/>
    <cellStyle name="一般 136" xfId="73"/>
    <cellStyle name="一般 137" xfId="74"/>
    <cellStyle name="一般 138" xfId="75"/>
    <cellStyle name="一般 14" xfId="76"/>
    <cellStyle name="一般 15" xfId="77"/>
    <cellStyle name="一般 16" xfId="78"/>
    <cellStyle name="一般 17" xfId="79"/>
    <cellStyle name="一般 18" xfId="80"/>
    <cellStyle name="一般 19" xfId="81"/>
    <cellStyle name="一般 2" xfId="82"/>
    <cellStyle name="一般 20" xfId="83"/>
    <cellStyle name="一般 21" xfId="84"/>
    <cellStyle name="一般 22" xfId="85"/>
    <cellStyle name="一般 23" xfId="86"/>
    <cellStyle name="一般 24" xfId="87"/>
    <cellStyle name="一般 25" xfId="88"/>
    <cellStyle name="一般 26" xfId="89"/>
    <cellStyle name="一般 27" xfId="90"/>
    <cellStyle name="一般 28" xfId="91"/>
    <cellStyle name="一般 29" xfId="92"/>
    <cellStyle name="一般 3" xfId="93"/>
    <cellStyle name="一般 30" xfId="94"/>
    <cellStyle name="一般 31" xfId="95"/>
    <cellStyle name="一般 32" xfId="96"/>
    <cellStyle name="一般 33" xfId="97"/>
    <cellStyle name="一般 34" xfId="98"/>
    <cellStyle name="一般 35" xfId="99"/>
    <cellStyle name="一般 36" xfId="100"/>
    <cellStyle name="一般 37" xfId="101"/>
    <cellStyle name="一般 38" xfId="102"/>
    <cellStyle name="一般 39" xfId="103"/>
    <cellStyle name="一般 4" xfId="104"/>
    <cellStyle name="一般 40" xfId="105"/>
    <cellStyle name="一般 41" xfId="106"/>
    <cellStyle name="一般 42" xfId="107"/>
    <cellStyle name="一般 43" xfId="108"/>
    <cellStyle name="一般 44" xfId="109"/>
    <cellStyle name="一般 45" xfId="110"/>
    <cellStyle name="一般 46" xfId="111"/>
    <cellStyle name="一般 47" xfId="112"/>
    <cellStyle name="一般 48" xfId="113"/>
    <cellStyle name="一般 49" xfId="114"/>
    <cellStyle name="一般 5" xfId="115"/>
    <cellStyle name="一般 50" xfId="116"/>
    <cellStyle name="一般 51" xfId="117"/>
    <cellStyle name="一般 52" xfId="118"/>
    <cellStyle name="一般 53" xfId="119"/>
    <cellStyle name="一般 54" xfId="120"/>
    <cellStyle name="一般 55" xfId="121"/>
    <cellStyle name="一般 56" xfId="122"/>
    <cellStyle name="一般 57" xfId="123"/>
    <cellStyle name="一般 58" xfId="124"/>
    <cellStyle name="一般 59" xfId="125"/>
    <cellStyle name="一般 6" xfId="126"/>
    <cellStyle name="一般 60" xfId="127"/>
    <cellStyle name="一般 61" xfId="128"/>
    <cellStyle name="一般 62" xfId="129"/>
    <cellStyle name="一般 63" xfId="130"/>
    <cellStyle name="一般 64" xfId="131"/>
    <cellStyle name="一般 65" xfId="132"/>
    <cellStyle name="一般 66" xfId="133"/>
    <cellStyle name="一般 67" xfId="134"/>
    <cellStyle name="一般 68" xfId="135"/>
    <cellStyle name="一般 69" xfId="136"/>
    <cellStyle name="一般 7" xfId="137"/>
    <cellStyle name="一般 70" xfId="138"/>
    <cellStyle name="一般 71" xfId="139"/>
    <cellStyle name="一般 72" xfId="140"/>
    <cellStyle name="一般 73" xfId="141"/>
    <cellStyle name="一般 74" xfId="142"/>
    <cellStyle name="一般 75" xfId="143"/>
    <cellStyle name="一般 76" xfId="144"/>
    <cellStyle name="一般 77" xfId="145"/>
    <cellStyle name="一般 78" xfId="146"/>
    <cellStyle name="一般 79" xfId="147"/>
    <cellStyle name="一般 8" xfId="148"/>
    <cellStyle name="一般 80" xfId="149"/>
    <cellStyle name="一般 81" xfId="150"/>
    <cellStyle name="一般 82" xfId="151"/>
    <cellStyle name="一般 83" xfId="152"/>
    <cellStyle name="一般 84" xfId="153"/>
    <cellStyle name="一般 85" xfId="154"/>
    <cellStyle name="一般 86" xfId="155"/>
    <cellStyle name="一般 87" xfId="156"/>
    <cellStyle name="一般 88" xfId="157"/>
    <cellStyle name="一般 89" xfId="158"/>
    <cellStyle name="一般 9" xfId="159"/>
    <cellStyle name="一般 90" xfId="160"/>
    <cellStyle name="一般 91" xfId="161"/>
    <cellStyle name="一般 92" xfId="162"/>
    <cellStyle name="一般 93" xfId="163"/>
    <cellStyle name="一般 94" xfId="164"/>
    <cellStyle name="一般 95" xfId="165"/>
    <cellStyle name="一般 96" xfId="166"/>
    <cellStyle name="一般 97" xfId="167"/>
    <cellStyle name="一般 98" xfId="168"/>
    <cellStyle name="一般 99" xfId="169"/>
    <cellStyle name="Comma" xfId="170"/>
    <cellStyle name="Comma [0]" xfId="171"/>
    <cellStyle name="Followed Hyperlink" xfId="172"/>
    <cellStyle name="中等" xfId="173"/>
    <cellStyle name="合計" xfId="174"/>
    <cellStyle name="好" xfId="175"/>
    <cellStyle name="Percent" xfId="176"/>
    <cellStyle name="計算方式" xfId="177"/>
    <cellStyle name="Currency" xfId="178"/>
    <cellStyle name="Currency [0]" xfId="179"/>
    <cellStyle name="連結的儲存格" xfId="180"/>
    <cellStyle name="備註" xfId="181"/>
    <cellStyle name="Hyperlink" xfId="182"/>
    <cellStyle name="說明文字" xfId="183"/>
    <cellStyle name="輔色1" xfId="184"/>
    <cellStyle name="輔色2" xfId="185"/>
    <cellStyle name="輔色3" xfId="186"/>
    <cellStyle name="輔色4" xfId="187"/>
    <cellStyle name="輔色5" xfId="188"/>
    <cellStyle name="輔色6" xfId="189"/>
    <cellStyle name="標題" xfId="190"/>
    <cellStyle name="標題 1" xfId="191"/>
    <cellStyle name="標題 2" xfId="192"/>
    <cellStyle name="標題 3" xfId="193"/>
    <cellStyle name="標題 4" xfId="194"/>
    <cellStyle name="輸入" xfId="195"/>
    <cellStyle name="輸出" xfId="196"/>
    <cellStyle name="檢查儲存格" xfId="197"/>
    <cellStyle name="壞" xfId="198"/>
    <cellStyle name="警告文字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44;ng%20vi&#7879;c\&#36031;&#26131;&#32113;&#35336;\2024\T2\DIEU\&#36031;&#26131;&#32113;&#35336;\2020\9601&#36031;&#26131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2"/>
      <sheetName val="A03"/>
      <sheetName val="1月份前十大貿易夥伴"/>
      <sheetName val="越南出口至台9601"/>
      <sheetName val="越南自台進口9601"/>
    </sheetNames>
    <sheetDataSet>
      <sheetData sheetId="1">
        <row r="27">
          <cell r="B27">
            <v>3759</v>
          </cell>
          <cell r="D27">
            <v>4331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="120" zoomScaleNormal="120" zoomScalePageLayoutView="0" workbookViewId="0" topLeftCell="A73">
      <selection activeCell="E87" sqref="E87"/>
    </sheetView>
  </sheetViews>
  <sheetFormatPr defaultColWidth="9.00390625" defaultRowHeight="16.5"/>
  <cols>
    <col min="1" max="1" width="11.25390625" style="0" customWidth="1"/>
    <col min="2" max="2" width="11.375" style="90" customWidth="1"/>
    <col min="3" max="3" width="9.50390625" style="0" bestFit="1" customWidth="1"/>
    <col min="4" max="4" width="9.875" style="90" bestFit="1" customWidth="1"/>
    <col min="5" max="5" width="7.625" style="0" customWidth="1"/>
    <col min="6" max="6" width="10.00390625" style="80" bestFit="1" customWidth="1"/>
    <col min="7" max="7" width="8.00390625" style="0" customWidth="1"/>
    <col min="8" max="8" width="9.50390625" style="80" bestFit="1" customWidth="1"/>
    <col min="9" max="9" width="10.00390625" style="0" customWidth="1"/>
    <col min="10" max="10" width="12.75390625" style="0" bestFit="1" customWidth="1"/>
  </cols>
  <sheetData>
    <row r="1" spans="1:9" ht="23.25">
      <c r="A1" s="270" t="s">
        <v>88</v>
      </c>
      <c r="B1" s="271"/>
      <c r="C1" s="270"/>
      <c r="D1" s="271"/>
      <c r="E1" s="270"/>
      <c r="F1" s="271"/>
      <c r="G1" s="270"/>
      <c r="H1" s="271"/>
      <c r="I1" s="270"/>
    </row>
    <row r="2" spans="1:9" ht="15.75">
      <c r="A2" s="13"/>
      <c r="B2" s="81"/>
      <c r="C2" s="13"/>
      <c r="D2" s="81"/>
      <c r="E2" s="13"/>
      <c r="F2" s="92"/>
      <c r="G2" s="13"/>
      <c r="H2" s="101" t="s">
        <v>29</v>
      </c>
      <c r="I2" s="13"/>
    </row>
    <row r="3" spans="1:9" ht="48">
      <c r="A3" s="14" t="s">
        <v>7</v>
      </c>
      <c r="B3" s="82" t="s">
        <v>8</v>
      </c>
      <c r="C3" s="15" t="s">
        <v>18</v>
      </c>
      <c r="D3" s="82" t="s">
        <v>9</v>
      </c>
      <c r="E3" s="15" t="s">
        <v>19</v>
      </c>
      <c r="F3" s="93" t="s">
        <v>10</v>
      </c>
      <c r="G3" s="15" t="s">
        <v>18</v>
      </c>
      <c r="H3" s="102" t="s">
        <v>20</v>
      </c>
      <c r="I3" s="15" t="s">
        <v>18</v>
      </c>
    </row>
    <row r="4" spans="1:9" ht="15.75" hidden="1">
      <c r="A4" s="31">
        <v>1997</v>
      </c>
      <c r="B4" s="83">
        <v>8900</v>
      </c>
      <c r="C4" s="31">
        <v>22.7</v>
      </c>
      <c r="D4" s="83">
        <v>11271</v>
      </c>
      <c r="E4" s="31">
        <v>1.1</v>
      </c>
      <c r="F4" s="94">
        <v>20170</v>
      </c>
      <c r="G4" s="31">
        <v>9.6</v>
      </c>
      <c r="H4" s="94">
        <v>-2371</v>
      </c>
      <c r="I4" s="31">
        <v>-39</v>
      </c>
    </row>
    <row r="5" spans="1:9" ht="15.75" hidden="1">
      <c r="A5" s="31">
        <v>1998</v>
      </c>
      <c r="B5" s="83">
        <v>9146</v>
      </c>
      <c r="C5" s="31">
        <v>2.8</v>
      </c>
      <c r="D5" s="83">
        <v>10917.2</v>
      </c>
      <c r="E5" s="31">
        <v>-3.1</v>
      </c>
      <c r="F5" s="94">
        <v>20063.2</v>
      </c>
      <c r="G5" s="31">
        <v>-0.5</v>
      </c>
      <c r="H5" s="94">
        <v>-1771.2</v>
      </c>
      <c r="I5" s="31">
        <v>-27.8</v>
      </c>
    </row>
    <row r="6" spans="1:9" ht="15.75" hidden="1">
      <c r="A6" s="31">
        <v>1999</v>
      </c>
      <c r="B6" s="83">
        <v>11523</v>
      </c>
      <c r="C6" s="31">
        <v>23.2</v>
      </c>
      <c r="D6" s="83">
        <v>11636</v>
      </c>
      <c r="E6" s="31">
        <v>2.2</v>
      </c>
      <c r="F6" s="94">
        <v>23159</v>
      </c>
      <c r="G6" s="31">
        <v>11.6</v>
      </c>
      <c r="H6" s="94">
        <v>-113</v>
      </c>
      <c r="I6" s="31">
        <v>-106.3</v>
      </c>
    </row>
    <row r="7" spans="1:9" ht="15.75" hidden="1">
      <c r="A7" s="31">
        <v>2000</v>
      </c>
      <c r="B7" s="83">
        <v>13656.2</v>
      </c>
      <c r="C7" s="31">
        <v>18.5</v>
      </c>
      <c r="D7" s="83">
        <v>14483.9</v>
      </c>
      <c r="E7" s="31">
        <v>24.4</v>
      </c>
      <c r="F7" s="94">
        <v>28140.1</v>
      </c>
      <c r="G7" s="31">
        <v>21.5</v>
      </c>
      <c r="H7" s="94">
        <v>-827</v>
      </c>
      <c r="I7" s="31">
        <v>-832</v>
      </c>
    </row>
    <row r="8" spans="1:9" ht="15.75" hidden="1">
      <c r="A8" s="32">
        <v>2001</v>
      </c>
      <c r="B8" s="84">
        <v>14292.4</v>
      </c>
      <c r="C8" s="33">
        <v>4.6</v>
      </c>
      <c r="D8" s="84">
        <v>15845.9</v>
      </c>
      <c r="E8" s="33">
        <v>9.4</v>
      </c>
      <c r="F8" s="95">
        <v>30138.3</v>
      </c>
      <c r="G8" s="33">
        <v>7.1</v>
      </c>
      <c r="H8" s="95">
        <v>-1553.5</v>
      </c>
      <c r="I8" s="33">
        <v>87.8</v>
      </c>
    </row>
    <row r="9" spans="1:9" ht="15.75" hidden="1">
      <c r="A9" s="34">
        <v>2002</v>
      </c>
      <c r="B9" s="85">
        <v>15571.9</v>
      </c>
      <c r="C9" s="35">
        <v>8.9</v>
      </c>
      <c r="D9" s="85">
        <v>18153.8</v>
      </c>
      <c r="E9" s="35">
        <v>14.5</v>
      </c>
      <c r="F9" s="96">
        <v>33725.7</v>
      </c>
      <c r="G9" s="35">
        <v>11.9</v>
      </c>
      <c r="H9" s="96">
        <v>-2581.9</v>
      </c>
      <c r="I9" s="35">
        <v>66.1</v>
      </c>
    </row>
    <row r="10" spans="1:9" ht="15.75" hidden="1">
      <c r="A10" s="36">
        <v>2003</v>
      </c>
      <c r="B10" s="86">
        <v>19880</v>
      </c>
      <c r="C10" s="37">
        <v>20.3</v>
      </c>
      <c r="D10" s="86">
        <v>24995</v>
      </c>
      <c r="E10" s="37">
        <v>29.5</v>
      </c>
      <c r="F10" s="97">
        <v>44875</v>
      </c>
      <c r="G10" s="37">
        <v>25.2</v>
      </c>
      <c r="H10" s="97">
        <v>-5115</v>
      </c>
      <c r="I10" s="37">
        <v>84.7</v>
      </c>
    </row>
    <row r="11" spans="1:9" ht="15.75" hidden="1">
      <c r="A11" s="36">
        <v>2004</v>
      </c>
      <c r="B11" s="86">
        <v>26503.2</v>
      </c>
      <c r="C11" s="37">
        <v>33.3</v>
      </c>
      <c r="D11" s="86">
        <v>31953.8</v>
      </c>
      <c r="E11" s="37">
        <v>27.8</v>
      </c>
      <c r="F11" s="97">
        <v>58457</v>
      </c>
      <c r="G11" s="37">
        <v>30.3</v>
      </c>
      <c r="H11" s="97">
        <v>-5450.6</v>
      </c>
      <c r="I11" s="37">
        <v>6.6</v>
      </c>
    </row>
    <row r="12" spans="1:9" s="124" customFormat="1" ht="15.75" hidden="1">
      <c r="A12" s="120" t="s">
        <v>15</v>
      </c>
      <c r="B12" s="121">
        <v>31020</v>
      </c>
      <c r="C12" s="122">
        <v>10.41</v>
      </c>
      <c r="D12" s="121">
        <v>35900</v>
      </c>
      <c r="E12" s="122">
        <v>5.1</v>
      </c>
      <c r="F12" s="123">
        <v>66920</v>
      </c>
      <c r="G12" s="122">
        <v>7.5</v>
      </c>
      <c r="H12" s="123">
        <v>-4880</v>
      </c>
      <c r="I12" s="122">
        <v>-20.8</v>
      </c>
    </row>
    <row r="13" spans="1:9" ht="15.75" hidden="1">
      <c r="A13" s="37">
        <v>2005.01</v>
      </c>
      <c r="B13" s="86">
        <v>2000</v>
      </c>
      <c r="C13" s="37">
        <v>21.2</v>
      </c>
      <c r="D13" s="86">
        <v>2200</v>
      </c>
      <c r="E13" s="37">
        <v>20.9</v>
      </c>
      <c r="F13" s="97">
        <v>4200</v>
      </c>
      <c r="G13" s="37">
        <v>21</v>
      </c>
      <c r="H13" s="97">
        <v>-200</v>
      </c>
      <c r="I13" s="37">
        <v>-76.6</v>
      </c>
    </row>
    <row r="14" spans="1:9" ht="15.75" hidden="1">
      <c r="A14" s="37">
        <v>2005.02</v>
      </c>
      <c r="B14" s="86">
        <v>1900</v>
      </c>
      <c r="C14" s="37">
        <v>11.8</v>
      </c>
      <c r="D14" s="86">
        <v>2350</v>
      </c>
      <c r="E14" s="37">
        <v>28.4</v>
      </c>
      <c r="F14" s="97">
        <v>4250</v>
      </c>
      <c r="G14" s="37">
        <v>20.4</v>
      </c>
      <c r="H14" s="97">
        <v>-450</v>
      </c>
      <c r="I14" s="37">
        <v>-47.4</v>
      </c>
    </row>
    <row r="15" spans="1:9" ht="15.75" hidden="1">
      <c r="A15" s="37">
        <v>2005.03</v>
      </c>
      <c r="B15" s="86">
        <v>2500</v>
      </c>
      <c r="C15" s="37">
        <v>31.6</v>
      </c>
      <c r="D15" s="86">
        <v>2800</v>
      </c>
      <c r="E15" s="37">
        <v>27.3</v>
      </c>
      <c r="F15" s="97">
        <v>5300</v>
      </c>
      <c r="G15" s="37">
        <v>29.3</v>
      </c>
      <c r="H15" s="97">
        <v>-300</v>
      </c>
      <c r="I15" s="37">
        <v>0</v>
      </c>
    </row>
    <row r="16" spans="1:9" ht="15.75" hidden="1">
      <c r="A16" s="37">
        <v>2005.04</v>
      </c>
      <c r="B16" s="86">
        <v>2650</v>
      </c>
      <c r="C16" s="37">
        <v>41.7</v>
      </c>
      <c r="D16" s="86">
        <v>3150</v>
      </c>
      <c r="E16" s="37">
        <v>37</v>
      </c>
      <c r="F16" s="97">
        <v>5800</v>
      </c>
      <c r="G16" s="37">
        <v>39.1</v>
      </c>
      <c r="H16" s="97">
        <v>-500</v>
      </c>
      <c r="I16" s="37">
        <v>16.3</v>
      </c>
    </row>
    <row r="17" spans="1:9" ht="15.75" hidden="1">
      <c r="A17" s="37">
        <v>2005.05</v>
      </c>
      <c r="B17" s="86">
        <v>2500</v>
      </c>
      <c r="C17" s="37">
        <v>26.3</v>
      </c>
      <c r="D17" s="86">
        <v>3150</v>
      </c>
      <c r="E17" s="37">
        <v>26</v>
      </c>
      <c r="F17" s="97">
        <v>5650</v>
      </c>
      <c r="G17" s="37">
        <v>26.1</v>
      </c>
      <c r="H17" s="97">
        <v>-650</v>
      </c>
      <c r="I17" s="37">
        <v>25</v>
      </c>
    </row>
    <row r="18" spans="1:9" ht="15.75" hidden="1">
      <c r="A18" s="37">
        <v>2005.06</v>
      </c>
      <c r="B18" s="86">
        <v>2550</v>
      </c>
      <c r="C18" s="37">
        <v>24.4</v>
      </c>
      <c r="D18" s="86">
        <v>3300</v>
      </c>
      <c r="E18" s="37">
        <v>30.4</v>
      </c>
      <c r="F18" s="97">
        <v>5850</v>
      </c>
      <c r="G18" s="37">
        <v>27.7</v>
      </c>
      <c r="H18" s="97">
        <v>-750</v>
      </c>
      <c r="I18" s="37">
        <v>56.3</v>
      </c>
    </row>
    <row r="19" spans="1:9" ht="15.75" hidden="1">
      <c r="A19" s="37">
        <v>2005.07</v>
      </c>
      <c r="B19" s="86">
        <v>2750</v>
      </c>
      <c r="C19" s="37">
        <v>27.3</v>
      </c>
      <c r="D19" s="86">
        <v>3150</v>
      </c>
      <c r="E19" s="37">
        <v>23.5</v>
      </c>
      <c r="F19" s="97">
        <f>(B19+D19)</f>
        <v>5900</v>
      </c>
      <c r="G19" s="40">
        <f>((F19-2160-2550)/(2160+2550)*100)</f>
        <v>25.265392781316347</v>
      </c>
      <c r="H19" s="97">
        <f>(B19-D19)</f>
        <v>-400</v>
      </c>
      <c r="I19" s="40">
        <f>((H19-(2160-2550))/(2160-2550)*100)</f>
        <v>2.564102564102564</v>
      </c>
    </row>
    <row r="20" spans="1:9" ht="15.75" hidden="1">
      <c r="A20" s="37">
        <v>2005.08</v>
      </c>
      <c r="B20" s="86">
        <v>2800</v>
      </c>
      <c r="C20" s="37">
        <v>21.7</v>
      </c>
      <c r="D20" s="86">
        <v>3100</v>
      </c>
      <c r="E20" s="37">
        <v>20.2</v>
      </c>
      <c r="F20" s="97">
        <v>5900</v>
      </c>
      <c r="G20" s="37">
        <v>20.9</v>
      </c>
      <c r="H20" s="97">
        <v>-300</v>
      </c>
      <c r="I20" s="37">
        <v>7.1</v>
      </c>
    </row>
    <row r="21" spans="1:9" ht="15.75" hidden="1">
      <c r="A21" s="37">
        <v>2005.09</v>
      </c>
      <c r="B21" s="86">
        <v>2800</v>
      </c>
      <c r="C21" s="37">
        <v>27.3</v>
      </c>
      <c r="D21" s="86">
        <v>3100</v>
      </c>
      <c r="E21" s="37">
        <v>17</v>
      </c>
      <c r="F21" s="97">
        <v>5900</v>
      </c>
      <c r="G21" s="37">
        <v>21.6</v>
      </c>
      <c r="H21" s="97">
        <v>-300</v>
      </c>
      <c r="I21" s="37">
        <v>-33.3</v>
      </c>
    </row>
    <row r="22" spans="1:9" ht="15.75" hidden="1">
      <c r="A22" s="38">
        <v>2005.1</v>
      </c>
      <c r="B22" s="86">
        <v>2850</v>
      </c>
      <c r="C22" s="37">
        <v>29.5</v>
      </c>
      <c r="D22" s="86">
        <v>3200</v>
      </c>
      <c r="E22" s="37">
        <v>25.5</v>
      </c>
      <c r="F22" s="97">
        <v>6050</v>
      </c>
      <c r="G22" s="37">
        <v>27.4</v>
      </c>
      <c r="H22" s="97">
        <v>-350</v>
      </c>
      <c r="I22" s="37">
        <v>0</v>
      </c>
    </row>
    <row r="23" spans="1:9" ht="15.75" hidden="1">
      <c r="A23" s="37">
        <v>2005.11</v>
      </c>
      <c r="B23" s="86">
        <v>2750</v>
      </c>
      <c r="C23" s="37">
        <v>22.2</v>
      </c>
      <c r="D23" s="86">
        <v>3100</v>
      </c>
      <c r="E23" s="37">
        <v>12.7</v>
      </c>
      <c r="F23" s="97">
        <v>5850</v>
      </c>
      <c r="G23" s="37">
        <v>17</v>
      </c>
      <c r="H23" s="97">
        <v>-350</v>
      </c>
      <c r="I23" s="37">
        <v>-30</v>
      </c>
    </row>
    <row r="24" spans="1:9" ht="15.75" hidden="1">
      <c r="A24" s="37">
        <v>2005.12</v>
      </c>
      <c r="B24" s="86">
        <v>2970</v>
      </c>
      <c r="C24" s="37">
        <v>29.1</v>
      </c>
      <c r="D24" s="86">
        <v>3300</v>
      </c>
      <c r="E24" s="37">
        <v>6.5</v>
      </c>
      <c r="F24" s="97">
        <v>6270</v>
      </c>
      <c r="G24" s="37">
        <v>16.1</v>
      </c>
      <c r="H24" s="97">
        <v>-330</v>
      </c>
      <c r="I24" s="37">
        <v>-58.8</v>
      </c>
    </row>
    <row r="25" spans="1:9" s="124" customFormat="1" ht="15.75" hidden="1">
      <c r="A25" s="125" t="s">
        <v>45</v>
      </c>
      <c r="B25" s="126">
        <v>39605</v>
      </c>
      <c r="C25" s="127">
        <v>22.1</v>
      </c>
      <c r="D25" s="126">
        <v>44410</v>
      </c>
      <c r="E25" s="127">
        <v>20.1</v>
      </c>
      <c r="F25" s="128">
        <f aca="true" t="shared" si="0" ref="F25:F37">(B25+D25)</f>
        <v>84015</v>
      </c>
      <c r="G25" s="127">
        <v>21</v>
      </c>
      <c r="H25" s="128">
        <f aca="true" t="shared" si="1" ref="H25:H37">(B25-D25)</f>
        <v>-4805</v>
      </c>
      <c r="I25" s="127">
        <v>5.9</v>
      </c>
    </row>
    <row r="26" spans="1:9" ht="15.75" hidden="1">
      <c r="A26" s="37">
        <v>2006.01</v>
      </c>
      <c r="B26" s="86">
        <v>2800</v>
      </c>
      <c r="C26" s="40">
        <f aca="true" t="shared" si="2" ref="C26:C37">((B26-B13)/B13*100)</f>
        <v>40</v>
      </c>
      <c r="D26" s="86">
        <v>3150</v>
      </c>
      <c r="E26" s="40">
        <f aca="true" t="shared" si="3" ref="E26:E37">((D26-D13)/D13*100)</f>
        <v>43.18181818181818</v>
      </c>
      <c r="F26" s="97">
        <f t="shared" si="0"/>
        <v>5950</v>
      </c>
      <c r="G26" s="40">
        <f>((F26-(B13+D13))/(B13+D13)*100)</f>
        <v>41.66666666666667</v>
      </c>
      <c r="H26" s="97">
        <f t="shared" si="1"/>
        <v>-350</v>
      </c>
      <c r="I26" s="40">
        <f>((H26-(B13-D13))/(B13-D13)*100)</f>
        <v>75</v>
      </c>
    </row>
    <row r="27" spans="1:9" ht="15.75" hidden="1">
      <c r="A27" s="37">
        <v>2006.02</v>
      </c>
      <c r="B27" s="86">
        <v>2500</v>
      </c>
      <c r="C27" s="40">
        <f t="shared" si="2"/>
        <v>31.57894736842105</v>
      </c>
      <c r="D27" s="86">
        <v>2800</v>
      </c>
      <c r="E27" s="40">
        <f t="shared" si="3"/>
        <v>19.148936170212767</v>
      </c>
      <c r="F27" s="97">
        <f t="shared" si="0"/>
        <v>5300</v>
      </c>
      <c r="G27" s="40">
        <f aca="true" t="shared" si="4" ref="G27:G37">((F27-F14)/F14*100)</f>
        <v>24.705882352941178</v>
      </c>
      <c r="H27" s="97">
        <f t="shared" si="1"/>
        <v>-300</v>
      </c>
      <c r="I27" s="40">
        <f aca="true" t="shared" si="5" ref="I27:I37">((H27-H14)/H14*100)</f>
        <v>-33.33333333333333</v>
      </c>
    </row>
    <row r="28" spans="1:9" ht="15.75" hidden="1">
      <c r="A28" s="37">
        <v>2006.03</v>
      </c>
      <c r="B28" s="86">
        <v>3100</v>
      </c>
      <c r="C28" s="40">
        <f t="shared" si="2"/>
        <v>24</v>
      </c>
      <c r="D28" s="86">
        <v>3200</v>
      </c>
      <c r="E28" s="40">
        <f t="shared" si="3"/>
        <v>14.285714285714285</v>
      </c>
      <c r="F28" s="97">
        <f t="shared" si="0"/>
        <v>6300</v>
      </c>
      <c r="G28" s="40">
        <f t="shared" si="4"/>
        <v>18.867924528301888</v>
      </c>
      <c r="H28" s="97">
        <f t="shared" si="1"/>
        <v>-100</v>
      </c>
      <c r="I28" s="40">
        <f t="shared" si="5"/>
        <v>-66.66666666666666</v>
      </c>
    </row>
    <row r="29" spans="1:9" ht="15.75" hidden="1">
      <c r="A29" s="37">
        <v>2006.04</v>
      </c>
      <c r="B29" s="86">
        <v>3200</v>
      </c>
      <c r="C29" s="40">
        <f t="shared" si="2"/>
        <v>20.754716981132077</v>
      </c>
      <c r="D29" s="86">
        <v>3500</v>
      </c>
      <c r="E29" s="40">
        <f t="shared" si="3"/>
        <v>11.11111111111111</v>
      </c>
      <c r="F29" s="97">
        <f t="shared" si="0"/>
        <v>6700</v>
      </c>
      <c r="G29" s="40">
        <f t="shared" si="4"/>
        <v>15.517241379310345</v>
      </c>
      <c r="H29" s="97">
        <f t="shared" si="1"/>
        <v>-300</v>
      </c>
      <c r="I29" s="40">
        <f t="shared" si="5"/>
        <v>-40</v>
      </c>
    </row>
    <row r="30" spans="1:9" ht="15.75" hidden="1">
      <c r="A30" s="37">
        <v>2006.05</v>
      </c>
      <c r="B30" s="86">
        <v>3200</v>
      </c>
      <c r="C30" s="40">
        <f t="shared" si="2"/>
        <v>28.000000000000004</v>
      </c>
      <c r="D30" s="86">
        <v>3600</v>
      </c>
      <c r="E30" s="40">
        <f t="shared" si="3"/>
        <v>14.285714285714285</v>
      </c>
      <c r="F30" s="97">
        <f t="shared" si="0"/>
        <v>6800</v>
      </c>
      <c r="G30" s="40">
        <f t="shared" si="4"/>
        <v>20.353982300884958</v>
      </c>
      <c r="H30" s="97">
        <f t="shared" si="1"/>
        <v>-400</v>
      </c>
      <c r="I30" s="40">
        <f t="shared" si="5"/>
        <v>-38.46153846153847</v>
      </c>
    </row>
    <row r="31" spans="1:9" ht="15.75" hidden="1">
      <c r="A31" s="37">
        <v>2006.06</v>
      </c>
      <c r="B31" s="86">
        <v>3400</v>
      </c>
      <c r="C31" s="40">
        <f t="shared" si="2"/>
        <v>33.33333333333333</v>
      </c>
      <c r="D31" s="86">
        <v>4000</v>
      </c>
      <c r="E31" s="40">
        <f t="shared" si="3"/>
        <v>21.21212121212121</v>
      </c>
      <c r="F31" s="97">
        <f t="shared" si="0"/>
        <v>7400</v>
      </c>
      <c r="G31" s="40">
        <f t="shared" si="4"/>
        <v>26.495726495726498</v>
      </c>
      <c r="H31" s="97">
        <f t="shared" si="1"/>
        <v>-600</v>
      </c>
      <c r="I31" s="40">
        <f t="shared" si="5"/>
        <v>-20</v>
      </c>
    </row>
    <row r="32" spans="1:9" ht="15.75" hidden="1">
      <c r="A32" s="37">
        <v>2006.07</v>
      </c>
      <c r="B32" s="86">
        <v>3500</v>
      </c>
      <c r="C32" s="40">
        <f t="shared" si="2"/>
        <v>27.27272727272727</v>
      </c>
      <c r="D32" s="86">
        <v>4050</v>
      </c>
      <c r="E32" s="40">
        <f t="shared" si="3"/>
        <v>28.57142857142857</v>
      </c>
      <c r="F32" s="97">
        <f t="shared" si="0"/>
        <v>7550</v>
      </c>
      <c r="G32" s="40">
        <f t="shared" si="4"/>
        <v>27.966101694915253</v>
      </c>
      <c r="H32" s="97">
        <f t="shared" si="1"/>
        <v>-550</v>
      </c>
      <c r="I32" s="40">
        <f t="shared" si="5"/>
        <v>37.5</v>
      </c>
    </row>
    <row r="33" spans="1:9" ht="15.75" hidden="1">
      <c r="A33" s="37">
        <v>2006.08</v>
      </c>
      <c r="B33" s="86">
        <v>3560</v>
      </c>
      <c r="C33" s="40">
        <f t="shared" si="2"/>
        <v>27.142857142857142</v>
      </c>
      <c r="D33" s="86">
        <v>4000</v>
      </c>
      <c r="E33" s="40">
        <f t="shared" si="3"/>
        <v>29.03225806451613</v>
      </c>
      <c r="F33" s="97">
        <f t="shared" si="0"/>
        <v>7560</v>
      </c>
      <c r="G33" s="40">
        <f t="shared" si="4"/>
        <v>28.135593220338983</v>
      </c>
      <c r="H33" s="97">
        <f t="shared" si="1"/>
        <v>-440</v>
      </c>
      <c r="I33" s="40">
        <f t="shared" si="5"/>
        <v>46.666666666666664</v>
      </c>
    </row>
    <row r="34" spans="1:9" ht="15.75" hidden="1">
      <c r="A34" s="37">
        <v>2006.09</v>
      </c>
      <c r="B34" s="86">
        <v>3300</v>
      </c>
      <c r="C34" s="40">
        <f t="shared" si="2"/>
        <v>17.857142857142858</v>
      </c>
      <c r="D34" s="86">
        <v>3900</v>
      </c>
      <c r="E34" s="40">
        <f t="shared" si="3"/>
        <v>25.806451612903224</v>
      </c>
      <c r="F34" s="97">
        <f t="shared" si="0"/>
        <v>7200</v>
      </c>
      <c r="G34" s="40">
        <f t="shared" si="4"/>
        <v>22.033898305084744</v>
      </c>
      <c r="H34" s="97">
        <f t="shared" si="1"/>
        <v>-600</v>
      </c>
      <c r="I34" s="40">
        <f t="shared" si="5"/>
        <v>100</v>
      </c>
    </row>
    <row r="35" spans="1:9" ht="15.75" hidden="1">
      <c r="A35" s="38">
        <v>2006.1</v>
      </c>
      <c r="B35" s="86">
        <v>3400</v>
      </c>
      <c r="C35" s="40">
        <f t="shared" si="2"/>
        <v>19.298245614035086</v>
      </c>
      <c r="D35" s="86">
        <v>4050</v>
      </c>
      <c r="E35" s="40">
        <f t="shared" si="3"/>
        <v>26.5625</v>
      </c>
      <c r="F35" s="97">
        <f t="shared" si="0"/>
        <v>7450</v>
      </c>
      <c r="G35" s="40">
        <f t="shared" si="4"/>
        <v>23.140495867768596</v>
      </c>
      <c r="H35" s="97">
        <f t="shared" si="1"/>
        <v>-650</v>
      </c>
      <c r="I35" s="40">
        <f t="shared" si="5"/>
        <v>85.71428571428571</v>
      </c>
    </row>
    <row r="36" spans="1:9" ht="15.75" hidden="1">
      <c r="A36" s="42">
        <v>2006.11</v>
      </c>
      <c r="B36" s="86">
        <v>3460</v>
      </c>
      <c r="C36" s="40">
        <f t="shared" si="2"/>
        <v>25.818181818181817</v>
      </c>
      <c r="D36" s="86">
        <v>4100</v>
      </c>
      <c r="E36" s="40">
        <f t="shared" si="3"/>
        <v>32.25806451612903</v>
      </c>
      <c r="F36" s="97">
        <f t="shared" si="0"/>
        <v>7560</v>
      </c>
      <c r="G36" s="40">
        <f t="shared" si="4"/>
        <v>29.230769230769234</v>
      </c>
      <c r="H36" s="97">
        <f t="shared" si="1"/>
        <v>-640</v>
      </c>
      <c r="I36" s="40">
        <f t="shared" si="5"/>
        <v>82.85714285714286</v>
      </c>
    </row>
    <row r="37" spans="1:9" ht="15.75" hidden="1">
      <c r="A37" s="42">
        <v>2006.12</v>
      </c>
      <c r="B37" s="86">
        <v>3500</v>
      </c>
      <c r="C37" s="40">
        <f t="shared" si="2"/>
        <v>17.845117845117844</v>
      </c>
      <c r="D37" s="86">
        <v>4000</v>
      </c>
      <c r="E37" s="40">
        <f t="shared" si="3"/>
        <v>21.21212121212121</v>
      </c>
      <c r="F37" s="97">
        <f t="shared" si="0"/>
        <v>7500</v>
      </c>
      <c r="G37" s="40">
        <f t="shared" si="4"/>
        <v>19.617224880382775</v>
      </c>
      <c r="H37" s="97">
        <f t="shared" si="1"/>
        <v>-500</v>
      </c>
      <c r="I37" s="40">
        <f t="shared" si="5"/>
        <v>51.515151515151516</v>
      </c>
    </row>
    <row r="38" spans="1:9" s="124" customFormat="1" ht="15.75" hidden="1">
      <c r="A38" s="129" t="s">
        <v>46</v>
      </c>
      <c r="B38" s="130">
        <v>48387</v>
      </c>
      <c r="C38" s="131">
        <v>22.17396793334175</v>
      </c>
      <c r="D38" s="130">
        <v>60830</v>
      </c>
      <c r="E38" s="131">
        <v>36.973654582301286</v>
      </c>
      <c r="F38" s="132">
        <v>109217</v>
      </c>
      <c r="G38" s="131">
        <v>29.99702434089151</v>
      </c>
      <c r="H38" s="132">
        <v>-12443</v>
      </c>
      <c r="I38" s="131">
        <v>158.95941727367327</v>
      </c>
    </row>
    <row r="39" spans="1:9" ht="15.75" hidden="1">
      <c r="A39" s="44">
        <v>2007.01</v>
      </c>
      <c r="B39" s="87">
        <f>'[1]A03'!B27</f>
        <v>3759</v>
      </c>
      <c r="C39" s="43">
        <f aca="true" t="shared" si="6" ref="C39:C63">((B39-B26)/B26*100)</f>
        <v>34.25</v>
      </c>
      <c r="D39" s="87">
        <f>'[1]A03'!D27</f>
        <v>4331</v>
      </c>
      <c r="E39" s="43">
        <f aca="true" t="shared" si="7" ref="E39:E63">((D39-D26)/D26*100)</f>
        <v>37.492063492063494</v>
      </c>
      <c r="F39" s="98">
        <f aca="true" t="shared" si="8" ref="F39:F63">(B39+D39)</f>
        <v>8090</v>
      </c>
      <c r="G39" s="43">
        <f aca="true" t="shared" si="9" ref="G39:G63">((F39-F26)/F26*100)</f>
        <v>35.96638655462185</v>
      </c>
      <c r="H39" s="98">
        <f aca="true" t="shared" si="10" ref="H39:H63">(B39-D39)</f>
        <v>-572</v>
      </c>
      <c r="I39" s="43">
        <f aca="true" t="shared" si="11" ref="I39:I63">((H39-H26)/H26*100)</f>
        <v>63.42857142857142</v>
      </c>
    </row>
    <row r="40" spans="1:9" ht="15.75" hidden="1">
      <c r="A40" s="44">
        <v>2007.02</v>
      </c>
      <c r="B40" s="87">
        <v>2925</v>
      </c>
      <c r="C40" s="43">
        <f t="shared" si="6"/>
        <v>17</v>
      </c>
      <c r="D40" s="87">
        <v>3468</v>
      </c>
      <c r="E40" s="43">
        <f t="shared" si="7"/>
        <v>23.857142857142858</v>
      </c>
      <c r="F40" s="98">
        <f t="shared" si="8"/>
        <v>6393</v>
      </c>
      <c r="G40" s="43">
        <f t="shared" si="9"/>
        <v>20.62264150943396</v>
      </c>
      <c r="H40" s="98">
        <f t="shared" si="10"/>
        <v>-543</v>
      </c>
      <c r="I40" s="43">
        <f t="shared" si="11"/>
        <v>81</v>
      </c>
    </row>
    <row r="41" spans="1:9" ht="15.75" hidden="1">
      <c r="A41" s="44">
        <v>2007.03</v>
      </c>
      <c r="B41" s="87">
        <v>3881</v>
      </c>
      <c r="C41" s="43">
        <f t="shared" si="6"/>
        <v>25.193548387096776</v>
      </c>
      <c r="D41" s="87">
        <v>4478</v>
      </c>
      <c r="E41" s="43">
        <f t="shared" si="7"/>
        <v>39.9375</v>
      </c>
      <c r="F41" s="98">
        <f t="shared" si="8"/>
        <v>8359</v>
      </c>
      <c r="G41" s="43">
        <f t="shared" si="9"/>
        <v>32.682539682539684</v>
      </c>
      <c r="H41" s="98">
        <f t="shared" si="10"/>
        <v>-597</v>
      </c>
      <c r="I41" s="43">
        <f t="shared" si="11"/>
        <v>497</v>
      </c>
    </row>
    <row r="42" spans="1:9" ht="15.75" hidden="1">
      <c r="A42" s="44">
        <v>2007.04</v>
      </c>
      <c r="B42" s="87">
        <v>3950</v>
      </c>
      <c r="C42" s="43">
        <f t="shared" si="6"/>
        <v>23.4375</v>
      </c>
      <c r="D42" s="87">
        <v>4500</v>
      </c>
      <c r="E42" s="43">
        <f t="shared" si="7"/>
        <v>28.57142857142857</v>
      </c>
      <c r="F42" s="98">
        <f t="shared" si="8"/>
        <v>8450</v>
      </c>
      <c r="G42" s="43">
        <f t="shared" si="9"/>
        <v>26.119402985074625</v>
      </c>
      <c r="H42" s="98">
        <f t="shared" si="10"/>
        <v>-550</v>
      </c>
      <c r="I42" s="43">
        <f t="shared" si="11"/>
        <v>83.33333333333334</v>
      </c>
    </row>
    <row r="43" spans="1:9" ht="15.75" hidden="1">
      <c r="A43" s="44">
        <v>2007.05</v>
      </c>
      <c r="B43" s="87">
        <v>3900</v>
      </c>
      <c r="C43" s="43">
        <f t="shared" si="6"/>
        <v>21.875</v>
      </c>
      <c r="D43" s="87">
        <v>4600</v>
      </c>
      <c r="E43" s="43">
        <f t="shared" si="7"/>
        <v>27.77777777777778</v>
      </c>
      <c r="F43" s="98">
        <f t="shared" si="8"/>
        <v>8500</v>
      </c>
      <c r="G43" s="43">
        <f t="shared" si="9"/>
        <v>25</v>
      </c>
      <c r="H43" s="98">
        <f t="shared" si="10"/>
        <v>-700</v>
      </c>
      <c r="I43" s="43">
        <f t="shared" si="11"/>
        <v>75</v>
      </c>
    </row>
    <row r="44" spans="1:9" ht="15.75" hidden="1">
      <c r="A44" s="44">
        <v>2007.06</v>
      </c>
      <c r="B44" s="87">
        <v>4125</v>
      </c>
      <c r="C44" s="43">
        <f t="shared" si="6"/>
        <v>21.323529411764707</v>
      </c>
      <c r="D44" s="87">
        <v>5816</v>
      </c>
      <c r="E44" s="43">
        <f t="shared" si="7"/>
        <v>45.4</v>
      </c>
      <c r="F44" s="98">
        <f t="shared" si="8"/>
        <v>9941</v>
      </c>
      <c r="G44" s="43">
        <f t="shared" si="9"/>
        <v>34.33783783783784</v>
      </c>
      <c r="H44" s="98">
        <f t="shared" si="10"/>
        <v>-1691</v>
      </c>
      <c r="I44" s="43">
        <f t="shared" si="11"/>
        <v>181.83333333333334</v>
      </c>
    </row>
    <row r="45" spans="1:9" ht="15.75" hidden="1">
      <c r="A45" s="44">
        <v>2007.07</v>
      </c>
      <c r="B45" s="87">
        <v>4278</v>
      </c>
      <c r="C45" s="43">
        <f t="shared" si="6"/>
        <v>22.228571428571428</v>
      </c>
      <c r="D45" s="87">
        <v>5239</v>
      </c>
      <c r="E45" s="43">
        <f t="shared" si="7"/>
        <v>29.358024691358025</v>
      </c>
      <c r="F45" s="98">
        <f t="shared" si="8"/>
        <v>9517</v>
      </c>
      <c r="G45" s="43">
        <f t="shared" si="9"/>
        <v>26.052980132450333</v>
      </c>
      <c r="H45" s="98">
        <f t="shared" si="10"/>
        <v>-961</v>
      </c>
      <c r="I45" s="43">
        <f t="shared" si="11"/>
        <v>74.72727272727273</v>
      </c>
    </row>
    <row r="46" spans="1:9" ht="15.75" hidden="1">
      <c r="A46" s="44">
        <v>2007.08</v>
      </c>
      <c r="B46" s="87">
        <v>4313</v>
      </c>
      <c r="C46" s="43">
        <f t="shared" si="6"/>
        <v>21.151685393258425</v>
      </c>
      <c r="D46" s="87">
        <v>5335</v>
      </c>
      <c r="E46" s="43">
        <f t="shared" si="7"/>
        <v>33.375</v>
      </c>
      <c r="F46" s="98">
        <f t="shared" si="8"/>
        <v>9648</v>
      </c>
      <c r="G46" s="43">
        <f t="shared" si="9"/>
        <v>27.61904761904762</v>
      </c>
      <c r="H46" s="98">
        <f t="shared" si="10"/>
        <v>-1022</v>
      </c>
      <c r="I46" s="43">
        <f t="shared" si="11"/>
        <v>132.27272727272728</v>
      </c>
    </row>
    <row r="47" spans="1:9" ht="15.75" hidden="1">
      <c r="A47" s="44">
        <v>2007.09</v>
      </c>
      <c r="B47" s="87">
        <v>3728</v>
      </c>
      <c r="C47" s="43">
        <f t="shared" si="6"/>
        <v>12.96969696969697</v>
      </c>
      <c r="D47" s="87">
        <v>4963</v>
      </c>
      <c r="E47" s="43">
        <f t="shared" si="7"/>
        <v>27.256410256410255</v>
      </c>
      <c r="F47" s="98">
        <f t="shared" si="8"/>
        <v>8691</v>
      </c>
      <c r="G47" s="43">
        <f t="shared" si="9"/>
        <v>20.708333333333336</v>
      </c>
      <c r="H47" s="98">
        <f t="shared" si="10"/>
        <v>-1235</v>
      </c>
      <c r="I47" s="43">
        <f t="shared" si="11"/>
        <v>105.83333333333333</v>
      </c>
    </row>
    <row r="48" spans="1:9" s="57" customFormat="1" ht="15.75" hidden="1">
      <c r="A48" s="59" t="s">
        <v>30</v>
      </c>
      <c r="B48" s="87">
        <v>4280</v>
      </c>
      <c r="C48" s="43">
        <f t="shared" si="6"/>
        <v>25.882352941176475</v>
      </c>
      <c r="D48" s="87">
        <v>5630</v>
      </c>
      <c r="E48" s="43">
        <f t="shared" si="7"/>
        <v>39.01234567901234</v>
      </c>
      <c r="F48" s="98">
        <f t="shared" si="8"/>
        <v>9910</v>
      </c>
      <c r="G48" s="43">
        <f t="shared" si="9"/>
        <v>33.02013422818792</v>
      </c>
      <c r="H48" s="98">
        <f t="shared" si="10"/>
        <v>-1350</v>
      </c>
      <c r="I48" s="43">
        <f t="shared" si="11"/>
        <v>107.6923076923077</v>
      </c>
    </row>
    <row r="49" spans="1:9" ht="15.75" hidden="1">
      <c r="A49" s="59" t="s">
        <v>21</v>
      </c>
      <c r="B49" s="87">
        <v>4548</v>
      </c>
      <c r="C49" s="43">
        <f t="shared" si="6"/>
        <v>31.445086705202314</v>
      </c>
      <c r="D49" s="87">
        <v>6170</v>
      </c>
      <c r="E49" s="43">
        <f t="shared" si="7"/>
        <v>50.48780487804878</v>
      </c>
      <c r="F49" s="98">
        <f t="shared" si="8"/>
        <v>10718</v>
      </c>
      <c r="G49" s="43">
        <f t="shared" si="9"/>
        <v>41.77248677248677</v>
      </c>
      <c r="H49" s="98">
        <f t="shared" si="10"/>
        <v>-1622</v>
      </c>
      <c r="I49" s="43">
        <f t="shared" si="11"/>
        <v>153.4375</v>
      </c>
    </row>
    <row r="50" spans="1:9" ht="15.75" hidden="1">
      <c r="A50" s="59" t="s">
        <v>22</v>
      </c>
      <c r="B50" s="87">
        <v>4700</v>
      </c>
      <c r="C50" s="43">
        <f t="shared" si="6"/>
        <v>34.285714285714285</v>
      </c>
      <c r="D50" s="87">
        <v>6300</v>
      </c>
      <c r="E50" s="43">
        <f t="shared" si="7"/>
        <v>57.49999999999999</v>
      </c>
      <c r="F50" s="98">
        <f t="shared" si="8"/>
        <v>11000</v>
      </c>
      <c r="G50" s="43">
        <f t="shared" si="9"/>
        <v>46.666666666666664</v>
      </c>
      <c r="H50" s="98">
        <f t="shared" si="10"/>
        <v>-1600</v>
      </c>
      <c r="I50" s="43">
        <f t="shared" si="11"/>
        <v>220.00000000000003</v>
      </c>
    </row>
    <row r="51" spans="1:9" s="69" customFormat="1" ht="15.75" hidden="1">
      <c r="A51" s="67" t="s">
        <v>33</v>
      </c>
      <c r="B51" s="88">
        <v>62900</v>
      </c>
      <c r="C51" s="68">
        <f t="shared" si="6"/>
        <v>29.993593320519974</v>
      </c>
      <c r="D51" s="88">
        <v>80400</v>
      </c>
      <c r="E51" s="68">
        <f t="shared" si="7"/>
        <v>32.17162584251192</v>
      </c>
      <c r="F51" s="99">
        <f t="shared" si="8"/>
        <v>143300</v>
      </c>
      <c r="G51" s="68">
        <f t="shared" si="9"/>
        <v>31.20668027871119</v>
      </c>
      <c r="H51" s="99">
        <f t="shared" si="10"/>
        <v>-17500</v>
      </c>
      <c r="I51" s="68">
        <f t="shared" si="11"/>
        <v>40.64132443944386</v>
      </c>
    </row>
    <row r="52" spans="1:9" s="72" customFormat="1" ht="15" hidden="1">
      <c r="A52" s="70" t="s">
        <v>23</v>
      </c>
      <c r="B52" s="89">
        <v>4911</v>
      </c>
      <c r="C52" s="71">
        <f t="shared" si="6"/>
        <v>30.646448523543494</v>
      </c>
      <c r="D52" s="89">
        <v>7198</v>
      </c>
      <c r="E52" s="71">
        <f t="shared" si="7"/>
        <v>66.19718309859155</v>
      </c>
      <c r="F52" s="100">
        <f t="shared" si="8"/>
        <v>12109</v>
      </c>
      <c r="G52" s="71">
        <f t="shared" si="9"/>
        <v>49.678615574783684</v>
      </c>
      <c r="H52" s="100">
        <f t="shared" si="10"/>
        <v>-2287</v>
      </c>
      <c r="I52" s="71">
        <f t="shared" si="11"/>
        <v>299.8251748251748</v>
      </c>
    </row>
    <row r="53" spans="1:9" s="72" customFormat="1" ht="15" hidden="1">
      <c r="A53" s="70" t="s">
        <v>24</v>
      </c>
      <c r="B53" s="89">
        <v>3415</v>
      </c>
      <c r="C53" s="71">
        <f t="shared" si="6"/>
        <v>16.75213675213675</v>
      </c>
      <c r="D53" s="89">
        <v>6194</v>
      </c>
      <c r="E53" s="71">
        <f t="shared" si="7"/>
        <v>78.60438292964244</v>
      </c>
      <c r="F53" s="100">
        <f t="shared" si="8"/>
        <v>9609</v>
      </c>
      <c r="G53" s="71">
        <f t="shared" si="9"/>
        <v>50.30502111684655</v>
      </c>
      <c r="H53" s="100">
        <f t="shared" si="10"/>
        <v>-2779</v>
      </c>
      <c r="I53" s="71">
        <f t="shared" si="11"/>
        <v>411.7863720073665</v>
      </c>
    </row>
    <row r="54" spans="1:9" s="72" customFormat="1" ht="15" hidden="1">
      <c r="A54" s="70" t="s">
        <v>31</v>
      </c>
      <c r="B54" s="89">
        <v>4834</v>
      </c>
      <c r="C54" s="71">
        <f t="shared" si="6"/>
        <v>24.555526926049986</v>
      </c>
      <c r="D54" s="89">
        <v>8118</v>
      </c>
      <c r="E54" s="71">
        <f t="shared" si="7"/>
        <v>81.28628852166145</v>
      </c>
      <c r="F54" s="100">
        <f t="shared" si="8"/>
        <v>12952</v>
      </c>
      <c r="G54" s="71">
        <f t="shared" si="9"/>
        <v>54.94676396698169</v>
      </c>
      <c r="H54" s="100">
        <f t="shared" si="10"/>
        <v>-3284</v>
      </c>
      <c r="I54" s="71">
        <f t="shared" si="11"/>
        <v>450.08375209380233</v>
      </c>
    </row>
    <row r="55" spans="1:9" s="72" customFormat="1" ht="15" hidden="1">
      <c r="A55" s="70" t="s">
        <v>32</v>
      </c>
      <c r="B55" s="89">
        <v>5088</v>
      </c>
      <c r="C55" s="71">
        <f t="shared" si="6"/>
        <v>28.810126582278485</v>
      </c>
      <c r="D55" s="89">
        <v>8307</v>
      </c>
      <c r="E55" s="71">
        <f t="shared" si="7"/>
        <v>84.6</v>
      </c>
      <c r="F55" s="100">
        <f t="shared" si="8"/>
        <v>13395</v>
      </c>
      <c r="G55" s="71">
        <f t="shared" si="9"/>
        <v>58.5207100591716</v>
      </c>
      <c r="H55" s="100">
        <f t="shared" si="10"/>
        <v>-3219</v>
      </c>
      <c r="I55" s="71">
        <f t="shared" si="11"/>
        <v>485.27272727272725</v>
      </c>
    </row>
    <row r="56" spans="1:9" s="72" customFormat="1" ht="15" hidden="1">
      <c r="A56" s="70" t="s">
        <v>25</v>
      </c>
      <c r="B56" s="89">
        <v>5947</v>
      </c>
      <c r="C56" s="71">
        <f t="shared" si="6"/>
        <v>52.48717948717949</v>
      </c>
      <c r="D56" s="89">
        <v>7853</v>
      </c>
      <c r="E56" s="71">
        <f t="shared" si="7"/>
        <v>70.71739130434781</v>
      </c>
      <c r="F56" s="100">
        <f t="shared" si="8"/>
        <v>13800</v>
      </c>
      <c r="G56" s="71">
        <f t="shared" si="9"/>
        <v>62.35294117647059</v>
      </c>
      <c r="H56" s="100">
        <f t="shared" si="10"/>
        <v>-1906</v>
      </c>
      <c r="I56" s="71">
        <f t="shared" si="11"/>
        <v>172.28571428571428</v>
      </c>
    </row>
    <row r="57" spans="1:9" s="72" customFormat="1" ht="15" hidden="1">
      <c r="A57" s="70" t="s">
        <v>26</v>
      </c>
      <c r="B57" s="89">
        <v>6431</v>
      </c>
      <c r="C57" s="71">
        <f t="shared" si="6"/>
        <v>55.9030303030303</v>
      </c>
      <c r="D57" s="89">
        <v>7167</v>
      </c>
      <c r="E57" s="71">
        <f t="shared" si="7"/>
        <v>23.22902338376891</v>
      </c>
      <c r="F57" s="100">
        <f t="shared" si="8"/>
        <v>13598</v>
      </c>
      <c r="G57" s="71">
        <f t="shared" si="9"/>
        <v>36.78704355698622</v>
      </c>
      <c r="H57" s="100">
        <f t="shared" si="10"/>
        <v>-736</v>
      </c>
      <c r="I57" s="71">
        <f t="shared" si="11"/>
        <v>-56.475458308693085</v>
      </c>
    </row>
    <row r="58" spans="1:9" s="72" customFormat="1" ht="15" hidden="1">
      <c r="A58" s="70" t="s">
        <v>27</v>
      </c>
      <c r="B58" s="89">
        <v>6547</v>
      </c>
      <c r="C58" s="71">
        <f t="shared" si="6"/>
        <v>53.03880317905564</v>
      </c>
      <c r="D58" s="89">
        <v>7300</v>
      </c>
      <c r="E58" s="71">
        <f t="shared" si="7"/>
        <v>39.33956861996564</v>
      </c>
      <c r="F58" s="100">
        <f t="shared" si="8"/>
        <v>13847</v>
      </c>
      <c r="G58" s="71">
        <f t="shared" si="9"/>
        <v>45.49753073447515</v>
      </c>
      <c r="H58" s="100">
        <f t="shared" si="10"/>
        <v>-753</v>
      </c>
      <c r="I58" s="71">
        <f t="shared" si="11"/>
        <v>-21.644120707596255</v>
      </c>
    </row>
    <row r="59" spans="1:9" s="72" customFormat="1" ht="15" hidden="1">
      <c r="A59" s="70" t="s">
        <v>28</v>
      </c>
      <c r="B59" s="89">
        <v>6018</v>
      </c>
      <c r="C59" s="71">
        <f t="shared" si="6"/>
        <v>39.531648504521215</v>
      </c>
      <c r="D59" s="89">
        <v>6276</v>
      </c>
      <c r="E59" s="71">
        <f t="shared" si="7"/>
        <v>17.638238050609186</v>
      </c>
      <c r="F59" s="100">
        <f t="shared" si="8"/>
        <v>12294</v>
      </c>
      <c r="G59" s="71">
        <f t="shared" si="9"/>
        <v>27.425373134328357</v>
      </c>
      <c r="H59" s="100">
        <f t="shared" si="10"/>
        <v>-258</v>
      </c>
      <c r="I59" s="71">
        <f t="shared" si="11"/>
        <v>-74.75538160469667</v>
      </c>
    </row>
    <row r="60" spans="1:9" s="72" customFormat="1" ht="15" hidden="1">
      <c r="A60" s="73">
        <v>2008.09</v>
      </c>
      <c r="B60" s="91">
        <v>5300</v>
      </c>
      <c r="C60" s="71">
        <f t="shared" si="6"/>
        <v>42.16738197424893</v>
      </c>
      <c r="D60" s="91">
        <v>5800</v>
      </c>
      <c r="E60" s="71">
        <f t="shared" si="7"/>
        <v>16.86479951642152</v>
      </c>
      <c r="F60" s="100">
        <f t="shared" si="8"/>
        <v>11100</v>
      </c>
      <c r="G60" s="71">
        <f t="shared" si="9"/>
        <v>27.718329306178806</v>
      </c>
      <c r="H60" s="103">
        <f t="shared" si="10"/>
        <v>-500</v>
      </c>
      <c r="I60" s="71">
        <f t="shared" si="11"/>
        <v>-59.51417004048582</v>
      </c>
    </row>
    <row r="61" spans="1:9" s="72" customFormat="1" ht="15" hidden="1">
      <c r="A61" s="70" t="s">
        <v>34</v>
      </c>
      <c r="B61" s="89">
        <v>5100</v>
      </c>
      <c r="C61" s="71">
        <f t="shared" si="6"/>
        <v>19.158878504672895</v>
      </c>
      <c r="D61" s="89">
        <v>5800</v>
      </c>
      <c r="E61" s="71">
        <f t="shared" si="7"/>
        <v>3.019538188277087</v>
      </c>
      <c r="F61" s="100">
        <f t="shared" si="8"/>
        <v>10900</v>
      </c>
      <c r="G61" s="71">
        <f t="shared" si="9"/>
        <v>9.989909182643794</v>
      </c>
      <c r="H61" s="100">
        <f t="shared" si="10"/>
        <v>-700</v>
      </c>
      <c r="I61" s="71">
        <f t="shared" si="11"/>
        <v>-48.148148148148145</v>
      </c>
    </row>
    <row r="62" spans="1:9" s="72" customFormat="1" ht="15" hidden="1">
      <c r="A62" s="70" t="s">
        <v>35</v>
      </c>
      <c r="B62" s="89">
        <v>4220</v>
      </c>
      <c r="C62" s="71">
        <f t="shared" si="6"/>
        <v>-7.211961301671065</v>
      </c>
      <c r="D62" s="89">
        <v>4650</v>
      </c>
      <c r="E62" s="71">
        <f t="shared" si="7"/>
        <v>-24.635332252836303</v>
      </c>
      <c r="F62" s="100">
        <f t="shared" si="8"/>
        <v>8870</v>
      </c>
      <c r="G62" s="71">
        <f t="shared" si="9"/>
        <v>-17.242022765441316</v>
      </c>
      <c r="H62" s="100">
        <f t="shared" si="10"/>
        <v>-430</v>
      </c>
      <c r="I62" s="71">
        <f t="shared" si="11"/>
        <v>-73.48951911220715</v>
      </c>
    </row>
    <row r="63" spans="1:9" s="72" customFormat="1" ht="15" hidden="1">
      <c r="A63" s="70" t="s">
        <v>36</v>
      </c>
      <c r="B63" s="89">
        <v>4900</v>
      </c>
      <c r="C63" s="71">
        <f t="shared" si="6"/>
        <v>4.25531914893617</v>
      </c>
      <c r="D63" s="89">
        <v>5400</v>
      </c>
      <c r="E63" s="71">
        <f t="shared" si="7"/>
        <v>-14.285714285714285</v>
      </c>
      <c r="F63" s="100">
        <f t="shared" si="8"/>
        <v>10300</v>
      </c>
      <c r="G63" s="71">
        <f t="shared" si="9"/>
        <v>-6.363636363636363</v>
      </c>
      <c r="H63" s="100">
        <f t="shared" si="10"/>
        <v>-500</v>
      </c>
      <c r="I63" s="71">
        <f t="shared" si="11"/>
        <v>-68.75</v>
      </c>
    </row>
    <row r="64" spans="1:9" s="69" customFormat="1" ht="15.75">
      <c r="A64" s="125" t="s">
        <v>156</v>
      </c>
      <c r="B64" s="172">
        <v>371304</v>
      </c>
      <c r="C64" s="175">
        <v>10.4</v>
      </c>
      <c r="D64" s="172">
        <v>358902</v>
      </c>
      <c r="E64" s="174">
        <v>8</v>
      </c>
      <c r="F64" s="173">
        <f>B64+D64</f>
        <v>730206</v>
      </c>
      <c r="G64" s="175">
        <v>9.2</v>
      </c>
      <c r="H64" s="173">
        <f>B64-D64</f>
        <v>12402</v>
      </c>
      <c r="I64" s="175">
        <v>204.3</v>
      </c>
    </row>
    <row r="65" spans="1:9" s="72" customFormat="1" ht="15.75">
      <c r="A65" s="157">
        <v>2022.01</v>
      </c>
      <c r="B65" s="118">
        <v>30844</v>
      </c>
      <c r="C65" s="159">
        <f aca="true" t="shared" si="12" ref="C65:C76">(B65-B52)/B52*100</f>
        <v>528.0594583587864</v>
      </c>
      <c r="D65" s="118">
        <v>29449</v>
      </c>
      <c r="E65" s="159">
        <f aca="true" t="shared" si="13" ref="E65:E76">(D65-D52)/D52*100</f>
        <v>309.1275354265074</v>
      </c>
      <c r="F65" s="118">
        <f aca="true" t="shared" si="14" ref="F65:F90">B65+D65</f>
        <v>60293</v>
      </c>
      <c r="G65" s="159">
        <f aca="true" t="shared" si="15" ref="G65:G76">(F65-F52)/F52*100</f>
        <v>397.9189032950698</v>
      </c>
      <c r="H65" s="118">
        <f aca="true" t="shared" si="16" ref="H65:H90">B65-D65</f>
        <v>1395</v>
      </c>
      <c r="I65" s="187">
        <f>(H65-H52)/H52*100</f>
        <v>-160.9969392216878</v>
      </c>
    </row>
    <row r="66" spans="1:9" s="72" customFormat="1" ht="15.75">
      <c r="A66" s="36">
        <v>2022.02</v>
      </c>
      <c r="B66" s="119">
        <v>23674</v>
      </c>
      <c r="C66" s="197">
        <f t="shared" si="12"/>
        <v>593.2357247437775</v>
      </c>
      <c r="D66" s="119">
        <v>25650</v>
      </c>
      <c r="E66" s="159">
        <f t="shared" si="13"/>
        <v>314.11042944785277</v>
      </c>
      <c r="F66" s="119">
        <f t="shared" si="14"/>
        <v>49324</v>
      </c>
      <c r="G66" s="159">
        <f t="shared" si="15"/>
        <v>413.3104381309189</v>
      </c>
      <c r="H66" s="119">
        <f t="shared" si="16"/>
        <v>-1976</v>
      </c>
      <c r="I66" s="159">
        <f>(H66-H53)/H53*100</f>
        <v>-28.895286074127384</v>
      </c>
    </row>
    <row r="67" spans="1:9" s="72" customFormat="1" ht="15.75">
      <c r="A67" s="157">
        <v>2022.03</v>
      </c>
      <c r="B67" s="119">
        <v>34586</v>
      </c>
      <c r="C67" s="176">
        <f t="shared" si="12"/>
        <v>615.473727761688</v>
      </c>
      <c r="D67" s="119">
        <v>32545</v>
      </c>
      <c r="E67" s="176">
        <f t="shared" si="13"/>
        <v>300.89923626508994</v>
      </c>
      <c r="F67" s="119">
        <f t="shared" si="14"/>
        <v>67131</v>
      </c>
      <c r="G67" s="176">
        <f t="shared" si="15"/>
        <v>418.3060531192094</v>
      </c>
      <c r="H67" s="119">
        <f t="shared" si="16"/>
        <v>2041</v>
      </c>
      <c r="I67" s="176">
        <f>(H67-H54)/H54*100</f>
        <v>-162.1498172959805</v>
      </c>
    </row>
    <row r="68" spans="1:9" s="72" customFormat="1" ht="15.75">
      <c r="A68" s="36">
        <v>2022.04</v>
      </c>
      <c r="B68" s="118">
        <v>33376</v>
      </c>
      <c r="C68" s="197">
        <f t="shared" si="12"/>
        <v>555.9748427672955</v>
      </c>
      <c r="D68" s="118">
        <v>32306</v>
      </c>
      <c r="E68" s="159">
        <f t="shared" si="13"/>
        <v>288.90092692909593</v>
      </c>
      <c r="F68" s="118">
        <f t="shared" si="14"/>
        <v>65682</v>
      </c>
      <c r="G68" s="159">
        <f t="shared" si="15"/>
        <v>390.3471444568869</v>
      </c>
      <c r="H68" s="118">
        <f t="shared" si="16"/>
        <v>1070</v>
      </c>
      <c r="I68" s="159">
        <f>(H68-H55)/H55*100</f>
        <v>-133.24013668841255</v>
      </c>
    </row>
    <row r="69" spans="1:9" s="72" customFormat="1" ht="15.75">
      <c r="A69" s="157">
        <v>2022.05</v>
      </c>
      <c r="B69" s="119">
        <v>30809</v>
      </c>
      <c r="C69" s="176">
        <f t="shared" si="12"/>
        <v>418.05952581133346</v>
      </c>
      <c r="D69" s="119">
        <v>32905</v>
      </c>
      <c r="E69" s="176">
        <f t="shared" si="13"/>
        <v>319.0118426079205</v>
      </c>
      <c r="F69" s="119">
        <f t="shared" si="14"/>
        <v>63714</v>
      </c>
      <c r="G69" s="176">
        <f t="shared" si="15"/>
        <v>361.69565217391306</v>
      </c>
      <c r="H69" s="119">
        <f t="shared" si="16"/>
        <v>-2096</v>
      </c>
      <c r="I69" s="176">
        <f>(H69-H56)/H56*100</f>
        <v>9.968520461699896</v>
      </c>
    </row>
    <row r="70" spans="1:9" s="72" customFormat="1" ht="15.75">
      <c r="A70" s="157">
        <v>2022.06</v>
      </c>
      <c r="B70" s="118">
        <v>32743</v>
      </c>
      <c r="C70" s="159">
        <f t="shared" si="12"/>
        <v>409.14321256414246</v>
      </c>
      <c r="D70" s="118">
        <v>32434</v>
      </c>
      <c r="E70" s="159">
        <f t="shared" si="13"/>
        <v>352.5463931910144</v>
      </c>
      <c r="F70" s="118">
        <f t="shared" si="14"/>
        <v>65177</v>
      </c>
      <c r="G70" s="159">
        <f t="shared" si="15"/>
        <v>379.3131342844536</v>
      </c>
      <c r="H70" s="118">
        <f t="shared" si="16"/>
        <v>309</v>
      </c>
      <c r="I70" s="194" t="s">
        <v>105</v>
      </c>
    </row>
    <row r="71" spans="1:9" s="72" customFormat="1" ht="15.75">
      <c r="A71" s="157">
        <v>2022.07</v>
      </c>
      <c r="B71" s="118">
        <v>31309</v>
      </c>
      <c r="C71" s="159">
        <f t="shared" si="12"/>
        <v>378.21903161753477</v>
      </c>
      <c r="D71" s="118">
        <v>30969</v>
      </c>
      <c r="E71" s="159">
        <f t="shared" si="13"/>
        <v>324.2328767123288</v>
      </c>
      <c r="F71" s="119">
        <f t="shared" si="14"/>
        <v>62278</v>
      </c>
      <c r="G71" s="159">
        <f t="shared" si="15"/>
        <v>349.7580703401459</v>
      </c>
      <c r="H71" s="157">
        <f t="shared" si="16"/>
        <v>340</v>
      </c>
      <c r="I71" s="194" t="s">
        <v>105</v>
      </c>
    </row>
    <row r="72" spans="1:9" s="72" customFormat="1" ht="15.75">
      <c r="A72" s="157">
        <v>2022.08</v>
      </c>
      <c r="B72" s="118">
        <v>35257</v>
      </c>
      <c r="C72" s="169">
        <f t="shared" si="12"/>
        <v>485.85908939847127</v>
      </c>
      <c r="D72" s="118">
        <v>30852</v>
      </c>
      <c r="E72" s="169">
        <f t="shared" si="13"/>
        <v>391.5869980879541</v>
      </c>
      <c r="F72" s="118">
        <f t="shared" si="14"/>
        <v>66109</v>
      </c>
      <c r="G72" s="169">
        <f t="shared" si="15"/>
        <v>437.73385391247757</v>
      </c>
      <c r="H72" s="118">
        <f t="shared" si="16"/>
        <v>4405</v>
      </c>
      <c r="I72" s="208" t="s">
        <v>105</v>
      </c>
    </row>
    <row r="73" spans="1:9" s="72" customFormat="1" ht="15.75">
      <c r="A73" s="157">
        <v>2022.09</v>
      </c>
      <c r="B73" s="119">
        <v>29748</v>
      </c>
      <c r="C73" s="176">
        <f t="shared" si="12"/>
        <v>461.2830188679245</v>
      </c>
      <c r="D73" s="119">
        <v>28473</v>
      </c>
      <c r="E73" s="176">
        <f t="shared" si="13"/>
        <v>390.91379310344826</v>
      </c>
      <c r="F73" s="119">
        <f t="shared" si="14"/>
        <v>58221</v>
      </c>
      <c r="G73" s="176">
        <f t="shared" si="15"/>
        <v>424.51351351351354</v>
      </c>
      <c r="H73" s="119">
        <f t="shared" si="16"/>
        <v>1275</v>
      </c>
      <c r="I73" s="119">
        <f>(H73-H60)/H60*100</f>
        <v>-355</v>
      </c>
    </row>
    <row r="74" spans="1:9" s="72" customFormat="1" ht="15.75">
      <c r="A74" s="167">
        <v>2022.1</v>
      </c>
      <c r="B74" s="118">
        <v>30598</v>
      </c>
      <c r="C74" s="159">
        <f t="shared" si="12"/>
        <v>499.9607843137255</v>
      </c>
      <c r="D74" s="118">
        <v>27772</v>
      </c>
      <c r="E74" s="159">
        <f t="shared" si="13"/>
        <v>378.82758620689657</v>
      </c>
      <c r="F74" s="118">
        <f t="shared" si="14"/>
        <v>58370</v>
      </c>
      <c r="G74" s="159">
        <f t="shared" si="15"/>
        <v>435.5045871559633</v>
      </c>
      <c r="H74" s="118">
        <f t="shared" si="16"/>
        <v>2826</v>
      </c>
      <c r="I74" s="159">
        <f>(H74-H61)/H61*100</f>
        <v>-503.7142857142857</v>
      </c>
    </row>
    <row r="75" spans="1:9" s="72" customFormat="1" ht="15.75">
      <c r="A75" s="157">
        <v>2022.11</v>
      </c>
      <c r="B75" s="118">
        <v>29250</v>
      </c>
      <c r="C75" s="159">
        <f t="shared" si="12"/>
        <v>593.1279620853081</v>
      </c>
      <c r="D75" s="118">
        <v>28159</v>
      </c>
      <c r="E75" s="159">
        <f t="shared" si="13"/>
        <v>505.5698924731183</v>
      </c>
      <c r="F75" s="118">
        <f t="shared" si="14"/>
        <v>57409</v>
      </c>
      <c r="G75" s="159">
        <f t="shared" si="15"/>
        <v>547.2266065388951</v>
      </c>
      <c r="H75" s="168">
        <f t="shared" si="16"/>
        <v>1091</v>
      </c>
      <c r="I75" s="159">
        <f>(H75-H62)/H62*100</f>
        <v>-353.72093023255815</v>
      </c>
    </row>
    <row r="76" spans="1:9" ht="15.75">
      <c r="A76" s="157">
        <v>2022.12</v>
      </c>
      <c r="B76" s="118">
        <v>29110</v>
      </c>
      <c r="C76" s="169">
        <f t="shared" si="12"/>
        <v>494.0816326530612</v>
      </c>
      <c r="D76" s="118">
        <v>27388</v>
      </c>
      <c r="E76" s="169">
        <f t="shared" si="13"/>
        <v>407.18518518518516</v>
      </c>
      <c r="F76" s="118">
        <f t="shared" si="14"/>
        <v>56498</v>
      </c>
      <c r="G76" s="169">
        <f t="shared" si="15"/>
        <v>448.52427184466023</v>
      </c>
      <c r="H76" s="118">
        <f t="shared" si="16"/>
        <v>1722</v>
      </c>
      <c r="I76" s="169">
        <f>(H76-H63)/H63*100</f>
        <v>-444.4</v>
      </c>
    </row>
    <row r="77" spans="1:11" s="69" customFormat="1" ht="15.75">
      <c r="A77" s="125" t="s">
        <v>158</v>
      </c>
      <c r="B77" s="230">
        <v>354671</v>
      </c>
      <c r="C77" s="231">
        <v>-4.5</v>
      </c>
      <c r="D77" s="230">
        <v>326374</v>
      </c>
      <c r="E77" s="231">
        <v>-9.1</v>
      </c>
      <c r="F77" s="232">
        <f t="shared" si="14"/>
        <v>681045</v>
      </c>
      <c r="G77" s="231">
        <v>-6.7</v>
      </c>
      <c r="H77" s="232">
        <f t="shared" si="16"/>
        <v>28297</v>
      </c>
      <c r="I77" s="231">
        <v>128.2</v>
      </c>
      <c r="K77" s="117"/>
    </row>
    <row r="78" spans="1:9" s="72" customFormat="1" ht="15.75">
      <c r="A78" s="157">
        <v>2023.01</v>
      </c>
      <c r="B78" s="118">
        <v>23611</v>
      </c>
      <c r="C78" s="159">
        <f aca="true" t="shared" si="17" ref="C78:C89">(B78-B65)/B65*100</f>
        <v>-23.45026585397484</v>
      </c>
      <c r="D78" s="118">
        <v>22955</v>
      </c>
      <c r="E78" s="159">
        <f aca="true" t="shared" si="18" ref="E78:E89">(D78-D65)/D65*100</f>
        <v>-22.05168256986655</v>
      </c>
      <c r="F78" s="118">
        <f t="shared" si="14"/>
        <v>46566</v>
      </c>
      <c r="G78" s="159">
        <f aca="true" t="shared" si="19" ref="G78:G89">(F78-F65)/F65*100</f>
        <v>-22.767153732605774</v>
      </c>
      <c r="H78" s="118">
        <f t="shared" si="16"/>
        <v>656</v>
      </c>
      <c r="I78" s="187">
        <f>(H78-H65)/H65*100</f>
        <v>-52.97491039426523</v>
      </c>
    </row>
    <row r="79" spans="1:9" s="72" customFormat="1" ht="15.75">
      <c r="A79" s="157">
        <v>2023.02</v>
      </c>
      <c r="B79" s="119">
        <v>26024</v>
      </c>
      <c r="C79" s="169">
        <f t="shared" si="17"/>
        <v>9.926501647376869</v>
      </c>
      <c r="D79" s="119">
        <v>23243</v>
      </c>
      <c r="E79" s="169">
        <f t="shared" si="18"/>
        <v>-9.38401559454191</v>
      </c>
      <c r="F79" s="119">
        <f t="shared" si="14"/>
        <v>49267</v>
      </c>
      <c r="G79" s="176">
        <f t="shared" si="19"/>
        <v>-0.11556240369799693</v>
      </c>
      <c r="H79" s="119">
        <f t="shared" si="16"/>
        <v>2781</v>
      </c>
      <c r="I79" s="195" t="s">
        <v>105</v>
      </c>
    </row>
    <row r="80" spans="1:9" s="72" customFormat="1" ht="15.75">
      <c r="A80" s="157">
        <v>2023.03</v>
      </c>
      <c r="B80" s="118">
        <v>29668</v>
      </c>
      <c r="C80" s="159">
        <f t="shared" si="17"/>
        <v>-14.2196264384433</v>
      </c>
      <c r="D80" s="118">
        <v>28292</v>
      </c>
      <c r="E80" s="159">
        <f t="shared" si="18"/>
        <v>-13.068059609771085</v>
      </c>
      <c r="F80" s="119">
        <f t="shared" si="14"/>
        <v>57960</v>
      </c>
      <c r="G80" s="159">
        <f t="shared" si="19"/>
        <v>-13.661348706260892</v>
      </c>
      <c r="H80" s="119">
        <f t="shared" si="16"/>
        <v>1376</v>
      </c>
      <c r="I80" s="159">
        <f>(H80-H67)/H67*100</f>
        <v>-32.58206761391475</v>
      </c>
    </row>
    <row r="81" spans="1:9" s="72" customFormat="1" ht="15.75">
      <c r="A81" s="157">
        <v>2023.04</v>
      </c>
      <c r="B81" s="119">
        <v>27855</v>
      </c>
      <c r="C81" s="176">
        <f t="shared" si="17"/>
        <v>-16.541826462128476</v>
      </c>
      <c r="D81" s="119">
        <v>25112</v>
      </c>
      <c r="E81" s="176">
        <f t="shared" si="18"/>
        <v>-22.268309292391507</v>
      </c>
      <c r="F81" s="119">
        <f t="shared" si="14"/>
        <v>52967</v>
      </c>
      <c r="G81" s="176">
        <f t="shared" si="19"/>
        <v>-19.358423921317865</v>
      </c>
      <c r="H81" s="119">
        <f t="shared" si="16"/>
        <v>2743</v>
      </c>
      <c r="I81" s="176">
        <f>(H81-H68)/H68*100</f>
        <v>156.3551401869159</v>
      </c>
    </row>
    <row r="82" spans="1:9" s="72" customFormat="1" ht="15.75">
      <c r="A82" s="157">
        <v>2023.05</v>
      </c>
      <c r="B82" s="118">
        <v>28062</v>
      </c>
      <c r="C82" s="159">
        <f t="shared" si="17"/>
        <v>-8.9162257781817</v>
      </c>
      <c r="D82" s="118">
        <v>25966</v>
      </c>
      <c r="E82" s="159">
        <f t="shared" si="18"/>
        <v>-21.087980550068377</v>
      </c>
      <c r="F82" s="118">
        <f t="shared" si="14"/>
        <v>54028</v>
      </c>
      <c r="G82" s="159">
        <f t="shared" si="19"/>
        <v>-15.202310324261544</v>
      </c>
      <c r="H82" s="118">
        <f t="shared" si="16"/>
        <v>2096</v>
      </c>
      <c r="I82" s="187" t="s">
        <v>105</v>
      </c>
    </row>
    <row r="83" spans="1:9" ht="15.75">
      <c r="A83" s="157">
        <v>2023.06</v>
      </c>
      <c r="B83" s="118">
        <v>29461</v>
      </c>
      <c r="C83" s="159">
        <f t="shared" si="17"/>
        <v>-10.023516476804202</v>
      </c>
      <c r="D83" s="118">
        <v>26269</v>
      </c>
      <c r="E83" s="169">
        <f t="shared" si="18"/>
        <v>-19.007831288154406</v>
      </c>
      <c r="F83" s="118">
        <f t="shared" si="14"/>
        <v>55730</v>
      </c>
      <c r="G83" s="159">
        <f t="shared" si="19"/>
        <v>-14.494376850729552</v>
      </c>
      <c r="H83" s="118">
        <f t="shared" si="16"/>
        <v>3192</v>
      </c>
      <c r="I83" s="159">
        <f aca="true" t="shared" si="20" ref="I83:I88">(H83-H70)/H70*100</f>
        <v>933.0097087378641</v>
      </c>
    </row>
    <row r="84" spans="1:9" ht="15.75">
      <c r="A84" s="157">
        <v>2023.07</v>
      </c>
      <c r="B84" s="119">
        <v>30560</v>
      </c>
      <c r="C84" s="169">
        <f t="shared" si="17"/>
        <v>-2.3922833689993293</v>
      </c>
      <c r="D84" s="119">
        <v>27100</v>
      </c>
      <c r="E84" s="176">
        <f t="shared" si="18"/>
        <v>-12.493138299589912</v>
      </c>
      <c r="F84" s="119">
        <f t="shared" si="14"/>
        <v>57660</v>
      </c>
      <c r="G84" s="169">
        <f t="shared" si="19"/>
        <v>-7.415138572208485</v>
      </c>
      <c r="H84" s="119">
        <f t="shared" si="16"/>
        <v>3460</v>
      </c>
      <c r="I84" s="169">
        <f t="shared" si="20"/>
        <v>917.6470588235294</v>
      </c>
    </row>
    <row r="85" spans="1:9" s="72" customFormat="1" ht="15.75">
      <c r="A85" s="165">
        <v>2023.08</v>
      </c>
      <c r="B85" s="118">
        <v>32925</v>
      </c>
      <c r="C85" s="159">
        <f t="shared" si="17"/>
        <v>-6.6142893609779625</v>
      </c>
      <c r="D85" s="118">
        <v>29334</v>
      </c>
      <c r="E85" s="159">
        <f t="shared" si="18"/>
        <v>-4.9202644885258655</v>
      </c>
      <c r="F85" s="118">
        <f t="shared" si="14"/>
        <v>62259</v>
      </c>
      <c r="G85" s="159">
        <f t="shared" si="19"/>
        <v>-5.823715379146561</v>
      </c>
      <c r="H85" s="118">
        <f t="shared" si="16"/>
        <v>3591</v>
      </c>
      <c r="I85" s="159">
        <f t="shared" si="20"/>
        <v>-18.47900113507378</v>
      </c>
    </row>
    <row r="86" spans="1:9" ht="15.75">
      <c r="A86" s="157">
        <v>2023.09</v>
      </c>
      <c r="B86" s="118">
        <v>30804</v>
      </c>
      <c r="C86" s="159">
        <f t="shared" si="17"/>
        <v>3.5498184751916093</v>
      </c>
      <c r="D86" s="118">
        <v>29056</v>
      </c>
      <c r="E86" s="159">
        <f t="shared" si="18"/>
        <v>2.047553822919959</v>
      </c>
      <c r="F86" s="118">
        <f t="shared" si="14"/>
        <v>59860</v>
      </c>
      <c r="G86" s="159">
        <f t="shared" si="19"/>
        <v>2.815135432232356</v>
      </c>
      <c r="H86" s="118">
        <f t="shared" si="16"/>
        <v>1748</v>
      </c>
      <c r="I86" s="159">
        <f t="shared" si="20"/>
        <v>37.09803921568627</v>
      </c>
    </row>
    <row r="87" spans="1:9" s="72" customFormat="1" ht="15.75">
      <c r="A87" s="167">
        <v>2023.1</v>
      </c>
      <c r="B87" s="118">
        <v>32489</v>
      </c>
      <c r="C87" s="159">
        <f t="shared" si="17"/>
        <v>6.180142492973397</v>
      </c>
      <c r="D87" s="118">
        <v>29542</v>
      </c>
      <c r="E87" s="159">
        <f t="shared" si="18"/>
        <v>6.37332565173556</v>
      </c>
      <c r="F87" s="119">
        <f t="shared" si="14"/>
        <v>62031</v>
      </c>
      <c r="G87" s="159">
        <f t="shared" si="19"/>
        <v>6.27205756381703</v>
      </c>
      <c r="H87" s="119">
        <f t="shared" si="16"/>
        <v>2947</v>
      </c>
      <c r="I87" s="159">
        <f t="shared" si="20"/>
        <v>4.281670205237084</v>
      </c>
    </row>
    <row r="88" spans="1:9" ht="15.75">
      <c r="A88" s="157">
        <v>2023.11</v>
      </c>
      <c r="B88" s="118">
        <v>42792</v>
      </c>
      <c r="C88" s="159">
        <f t="shared" si="17"/>
        <v>46.297435897435896</v>
      </c>
      <c r="D88" s="168">
        <v>37819</v>
      </c>
      <c r="E88" s="159">
        <f t="shared" si="18"/>
        <v>34.30519549699918</v>
      </c>
      <c r="F88" s="119">
        <f t="shared" si="14"/>
        <v>80611</v>
      </c>
      <c r="G88" s="159">
        <f t="shared" si="19"/>
        <v>40.41526589907506</v>
      </c>
      <c r="H88" s="119">
        <f t="shared" si="16"/>
        <v>4973</v>
      </c>
      <c r="I88" s="159">
        <f t="shared" si="20"/>
        <v>355.82034830430797</v>
      </c>
    </row>
    <row r="89" spans="1:9" ht="15.75">
      <c r="A89" s="157">
        <v>2023.12</v>
      </c>
      <c r="B89" s="118">
        <v>20420</v>
      </c>
      <c r="C89" s="159">
        <f t="shared" si="17"/>
        <v>-29.85228443833734</v>
      </c>
      <c r="D89" s="118">
        <v>21686</v>
      </c>
      <c r="E89" s="159">
        <f t="shared" si="18"/>
        <v>-20.819336935884326</v>
      </c>
      <c r="F89" s="119">
        <f t="shared" si="14"/>
        <v>42106</v>
      </c>
      <c r="G89" s="159">
        <f t="shared" si="19"/>
        <v>-25.473468087365923</v>
      </c>
      <c r="H89" s="119">
        <f t="shared" si="16"/>
        <v>-1266</v>
      </c>
      <c r="I89" s="159">
        <f>(H89-H76)/H76*100</f>
        <v>-173.5191637630662</v>
      </c>
    </row>
    <row r="90" spans="1:9" ht="15.75">
      <c r="A90" s="125" t="s">
        <v>161</v>
      </c>
      <c r="B90" s="230">
        <v>59214</v>
      </c>
      <c r="C90" s="231">
        <v>19.3</v>
      </c>
      <c r="D90" s="230">
        <v>54212</v>
      </c>
      <c r="E90" s="231">
        <v>17.3</v>
      </c>
      <c r="F90" s="232">
        <f t="shared" si="14"/>
        <v>113426</v>
      </c>
      <c r="G90" s="231">
        <v>18.4</v>
      </c>
      <c r="H90" s="232">
        <f t="shared" si="16"/>
        <v>5002</v>
      </c>
      <c r="I90" s="231">
        <v>45.5</v>
      </c>
    </row>
    <row r="91" spans="1:9" ht="15.75">
      <c r="A91" s="157">
        <v>2024.01</v>
      </c>
      <c r="B91" s="118">
        <v>34531</v>
      </c>
      <c r="C91" s="159">
        <f>(B91-B78)/B78*100</f>
        <v>46.24962941002075</v>
      </c>
      <c r="D91" s="118">
        <v>30898</v>
      </c>
      <c r="E91" s="159">
        <f>(D91-D78)/D78*100</f>
        <v>34.60248311914616</v>
      </c>
      <c r="F91" s="118">
        <f>B91+D91</f>
        <v>65429</v>
      </c>
      <c r="G91" s="159">
        <f>(F91-F78)/F78*100</f>
        <v>40.508096035734226</v>
      </c>
      <c r="H91" s="118">
        <f>B91-D91</f>
        <v>3633</v>
      </c>
      <c r="I91" s="187">
        <f>(H91-H78)/H78*100</f>
        <v>453.8109756097561</v>
      </c>
    </row>
    <row r="92" spans="1:9" ht="15.75">
      <c r="A92" s="157">
        <v>2024.02</v>
      </c>
      <c r="B92" s="118">
        <v>24683</v>
      </c>
      <c r="C92" s="159">
        <f>(B92-B79)/B79*100</f>
        <v>-5.152935751613895</v>
      </c>
      <c r="D92" s="118">
        <v>23314</v>
      </c>
      <c r="E92" s="159">
        <f>(D92-D79)/D79*100</f>
        <v>0.30546831304048533</v>
      </c>
      <c r="F92" s="119">
        <f>B92+D92</f>
        <v>47997</v>
      </c>
      <c r="G92" s="159">
        <f>(F92-F79)/F79*100</f>
        <v>-2.5777904073720745</v>
      </c>
      <c r="H92" s="119">
        <f>B92-D92</f>
        <v>1369</v>
      </c>
      <c r="I92" s="159">
        <f>(H92-H79)/H79*100</f>
        <v>-50.773103200287665</v>
      </c>
    </row>
    <row r="94" spans="2:8" ht="15.75">
      <c r="B94" s="220"/>
      <c r="D94" s="220"/>
      <c r="F94" s="90"/>
      <c r="H94" s="90"/>
    </row>
    <row r="95" spans="1:8" ht="19.5">
      <c r="A95" s="39" t="s">
        <v>13</v>
      </c>
      <c r="B95" s="179"/>
      <c r="C95" s="180"/>
      <c r="D95"/>
      <c r="F95"/>
      <c r="H95"/>
    </row>
    <row r="96" spans="6:8" ht="15.75">
      <c r="F96"/>
      <c r="H96"/>
    </row>
    <row r="97" spans="2:8" ht="15.75">
      <c r="B97" s="220"/>
      <c r="D97" s="220"/>
      <c r="F97" s="222"/>
      <c r="G97" s="221"/>
      <c r="H97" s="222"/>
    </row>
    <row r="100" spans="2:8" ht="15.75">
      <c r="B100" s="220"/>
      <c r="D100" s="220"/>
      <c r="F100" s="222"/>
      <c r="H100" s="222"/>
    </row>
  </sheetData>
  <sheetProtection/>
  <mergeCells count="1">
    <mergeCell ref="A1:I1"/>
  </mergeCells>
  <printOptions/>
  <pageMargins left="0.65" right="0.75" top="0.85" bottom="0.55" header="0.1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="120" zoomScaleNormal="120" zoomScaleSheetLayoutView="100" workbookViewId="0" topLeftCell="A13">
      <selection activeCell="L23" sqref="L23"/>
    </sheetView>
  </sheetViews>
  <sheetFormatPr defaultColWidth="9.00390625" defaultRowHeight="16.5"/>
  <cols>
    <col min="1" max="1" width="11.625" style="72" customWidth="1"/>
    <col min="2" max="2" width="8.125" style="104" customWidth="1"/>
    <col min="3" max="3" width="6.75390625" style="104" customWidth="1"/>
    <col min="4" max="4" width="8.125" style="104" customWidth="1"/>
    <col min="5" max="5" width="5.75390625" style="104" customWidth="1"/>
    <col min="6" max="7" width="8.50390625" style="104" customWidth="1"/>
    <col min="8" max="8" width="7.875" style="72" customWidth="1"/>
    <col min="9" max="10" width="7.75390625" style="72" customWidth="1"/>
    <col min="11" max="11" width="5.50390625" style="72" customWidth="1"/>
    <col min="12" max="12" width="9.125" style="72" customWidth="1"/>
    <col min="13" max="13" width="8.125" style="72" customWidth="1"/>
    <col min="14" max="14" width="7.75390625" style="72" customWidth="1"/>
    <col min="15" max="15" width="7.25390625" style="72" customWidth="1"/>
    <col min="16" max="16" width="7.875" style="72" customWidth="1"/>
    <col min="17" max="17" width="7.125" style="72" customWidth="1"/>
    <col min="18" max="18" width="7.25390625" style="72" customWidth="1"/>
    <col min="19" max="19" width="8.00390625" style="72" customWidth="1"/>
    <col min="20" max="16384" width="9.00390625" style="72" customWidth="1"/>
  </cols>
  <sheetData>
    <row r="1" spans="1:19" ht="30">
      <c r="A1" s="272" t="s">
        <v>39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25" customHeight="1">
      <c r="A2" s="279" t="s">
        <v>164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19" ht="15.75">
      <c r="A3" s="105" t="s">
        <v>12</v>
      </c>
      <c r="B3" s="106"/>
      <c r="C3" s="106"/>
      <c r="D3" s="106"/>
      <c r="E3" s="106"/>
      <c r="F3" s="106"/>
      <c r="G3" s="106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30" t="s">
        <v>40</v>
      </c>
    </row>
    <row r="4" spans="1:19" ht="15">
      <c r="A4" s="107"/>
      <c r="B4" s="273" t="s">
        <v>162</v>
      </c>
      <c r="C4" s="274"/>
      <c r="D4" s="274"/>
      <c r="E4" s="274"/>
      <c r="F4" s="274"/>
      <c r="G4" s="275"/>
      <c r="H4" s="273" t="s">
        <v>163</v>
      </c>
      <c r="I4" s="274"/>
      <c r="J4" s="274"/>
      <c r="K4" s="274"/>
      <c r="L4" s="274"/>
      <c r="M4" s="275"/>
      <c r="N4" s="276" t="s">
        <v>1</v>
      </c>
      <c r="O4" s="274"/>
      <c r="P4" s="274"/>
      <c r="Q4" s="274"/>
      <c r="R4" s="275"/>
      <c r="S4" s="1" t="s">
        <v>2</v>
      </c>
    </row>
    <row r="5" spans="1:19" ht="15">
      <c r="A5" s="3" t="s">
        <v>11</v>
      </c>
      <c r="B5" s="281" t="s">
        <v>3</v>
      </c>
      <c r="C5" s="282"/>
      <c r="D5" s="281" t="s">
        <v>4</v>
      </c>
      <c r="E5" s="282"/>
      <c r="F5" s="283" t="s">
        <v>16</v>
      </c>
      <c r="G5" s="49" t="s">
        <v>41</v>
      </c>
      <c r="H5" s="281" t="s">
        <v>97</v>
      </c>
      <c r="I5" s="282"/>
      <c r="J5" s="281" t="s">
        <v>98</v>
      </c>
      <c r="K5" s="282"/>
      <c r="L5" s="283" t="s">
        <v>99</v>
      </c>
      <c r="M5" s="49" t="s">
        <v>100</v>
      </c>
      <c r="N5" s="276" t="s">
        <v>3</v>
      </c>
      <c r="O5" s="280"/>
      <c r="P5" s="276" t="s">
        <v>4</v>
      </c>
      <c r="Q5" s="280"/>
      <c r="R5" s="277" t="s">
        <v>67</v>
      </c>
      <c r="S5" s="3" t="s">
        <v>5</v>
      </c>
    </row>
    <row r="6" spans="1:19" ht="15">
      <c r="A6" s="108"/>
      <c r="B6" s="49" t="s">
        <v>0</v>
      </c>
      <c r="C6" s="49" t="s">
        <v>14</v>
      </c>
      <c r="D6" s="49" t="s">
        <v>0</v>
      </c>
      <c r="E6" s="49" t="s">
        <v>14</v>
      </c>
      <c r="F6" s="278"/>
      <c r="G6" s="49" t="s">
        <v>42</v>
      </c>
      <c r="H6" s="49" t="s">
        <v>101</v>
      </c>
      <c r="I6" s="49" t="s">
        <v>102</v>
      </c>
      <c r="J6" s="49" t="s">
        <v>103</v>
      </c>
      <c r="K6" s="49" t="s">
        <v>102</v>
      </c>
      <c r="L6" s="278"/>
      <c r="M6" s="49" t="s">
        <v>104</v>
      </c>
      <c r="N6" s="2" t="s">
        <v>0</v>
      </c>
      <c r="O6" s="60" t="s">
        <v>6</v>
      </c>
      <c r="P6" s="2" t="s">
        <v>0</v>
      </c>
      <c r="Q6" s="60" t="s">
        <v>6</v>
      </c>
      <c r="R6" s="278"/>
      <c r="S6" s="4" t="s">
        <v>43</v>
      </c>
    </row>
    <row r="7" spans="1:19" ht="15">
      <c r="A7" s="109" t="s">
        <v>48</v>
      </c>
      <c r="B7" s="161">
        <v>353.3</v>
      </c>
      <c r="C7" s="161">
        <f>B7/$B$27*100</f>
        <v>1.4313495118097477</v>
      </c>
      <c r="D7" s="161">
        <v>1260.4</v>
      </c>
      <c r="E7" s="161">
        <f>D7/$D$27*100</f>
        <v>5.406193703354209</v>
      </c>
      <c r="F7" s="161">
        <f>B7+D7</f>
        <v>1613.7</v>
      </c>
      <c r="G7" s="161">
        <f>B7-D7</f>
        <v>-907.1000000000001</v>
      </c>
      <c r="H7" s="161">
        <v>393.4</v>
      </c>
      <c r="I7" s="161">
        <f>H7/H27*100</f>
        <v>1.5116815247463877</v>
      </c>
      <c r="J7" s="161">
        <v>1476.5</v>
      </c>
      <c r="K7" s="161">
        <f>J7/J27*100</f>
        <v>6.352450200060233</v>
      </c>
      <c r="L7" s="161">
        <f aca="true" t="shared" si="0" ref="L7:L27">(H7+J7)</f>
        <v>1869.9</v>
      </c>
      <c r="M7" s="161">
        <f aca="true" t="shared" si="1" ref="M7:M27">H7-J7</f>
        <v>-1083.1</v>
      </c>
      <c r="N7" s="161">
        <f>B7-H7</f>
        <v>-40.099999999999966</v>
      </c>
      <c r="O7" s="163">
        <f aca="true" t="shared" si="2" ref="O7:O26">(B7-H7)/H7*100</f>
        <v>-10.193187595322819</v>
      </c>
      <c r="P7" s="163">
        <f aca="true" t="shared" si="3" ref="P7:P27">D7-J7</f>
        <v>-216.0999999999999</v>
      </c>
      <c r="Q7" s="163">
        <f aca="true" t="shared" si="4" ref="Q7:Q27">((D7-J7)/J7*100)</f>
        <v>-14.635963427023361</v>
      </c>
      <c r="R7" s="163">
        <f>((F7-L7)/L7*100)</f>
        <v>-13.701267447457086</v>
      </c>
      <c r="S7" s="163">
        <f>((G7-M7)/M7*100)</f>
        <v>-16.249653771581553</v>
      </c>
    </row>
    <row r="8" spans="1:19" ht="15">
      <c r="A8" s="109" t="s">
        <v>49</v>
      </c>
      <c r="B8" s="161">
        <v>6770.7</v>
      </c>
      <c r="C8" s="161">
        <f aca="true" t="shared" si="5" ref="C8:C27">B8/$B$27*100</f>
        <v>27.43062026495969</v>
      </c>
      <c r="D8" s="161">
        <v>965.4</v>
      </c>
      <c r="E8" s="161">
        <f aca="true" t="shared" si="6" ref="E8:E27">D8/$D$27*100</f>
        <v>4.140859569357468</v>
      </c>
      <c r="F8" s="161">
        <f aca="true" t="shared" si="7" ref="F8:F27">B8+D8</f>
        <v>7736.099999999999</v>
      </c>
      <c r="G8" s="161">
        <f aca="true" t="shared" si="8" ref="G8:G27">B8-D8</f>
        <v>5805.3</v>
      </c>
      <c r="H8" s="161">
        <v>6877.8</v>
      </c>
      <c r="I8" s="161">
        <f>H8/H27*100</f>
        <v>26.42868121733784</v>
      </c>
      <c r="J8" s="161">
        <v>946.7</v>
      </c>
      <c r="K8" s="161">
        <f>J8/J27*100</f>
        <v>4.073054252893344</v>
      </c>
      <c r="L8" s="161">
        <f t="shared" si="0"/>
        <v>7824.5</v>
      </c>
      <c r="M8" s="161">
        <f t="shared" si="1"/>
        <v>5931.1</v>
      </c>
      <c r="N8" s="161">
        <f aca="true" t="shared" si="9" ref="N8:N27">B8-H8</f>
        <v>-107.10000000000036</v>
      </c>
      <c r="O8" s="163">
        <f t="shared" si="2"/>
        <v>-1.5571839832504633</v>
      </c>
      <c r="P8" s="163">
        <f t="shared" si="3"/>
        <v>18.699999999999932</v>
      </c>
      <c r="Q8" s="163">
        <f t="shared" si="4"/>
        <v>1.9752825604732154</v>
      </c>
      <c r="R8" s="163">
        <f>((F8-L8)/L8*100)</f>
        <v>-1.1297846507764144</v>
      </c>
      <c r="S8" s="163">
        <f>((G8-M8)/M8*100)</f>
        <v>-2.1210230817217743</v>
      </c>
    </row>
    <row r="9" spans="1:19" ht="15">
      <c r="A9" s="109" t="s">
        <v>50</v>
      </c>
      <c r="B9" s="161">
        <v>412.3</v>
      </c>
      <c r="C9" s="161">
        <f t="shared" si="5"/>
        <v>1.6703804237734474</v>
      </c>
      <c r="D9" s="161">
        <v>44.6</v>
      </c>
      <c r="E9" s="161">
        <f t="shared" si="6"/>
        <v>0.19130136398730377</v>
      </c>
      <c r="F9" s="161">
        <f t="shared" si="7"/>
        <v>456.90000000000003</v>
      </c>
      <c r="G9" s="161">
        <f t="shared" si="8"/>
        <v>367.7</v>
      </c>
      <c r="H9" s="161">
        <v>405.1</v>
      </c>
      <c r="I9" s="161">
        <f>H9/H27*100</f>
        <v>1.5566400245926837</v>
      </c>
      <c r="J9" s="161">
        <v>47.9</v>
      </c>
      <c r="K9" s="161">
        <f>J9/J27*100</f>
        <v>0.2060835520371725</v>
      </c>
      <c r="L9" s="161">
        <f t="shared" si="0"/>
        <v>453</v>
      </c>
      <c r="M9" s="161">
        <f t="shared" si="1"/>
        <v>357.20000000000005</v>
      </c>
      <c r="N9" s="161">
        <f t="shared" si="9"/>
        <v>7.199999999999989</v>
      </c>
      <c r="O9" s="163">
        <f t="shared" si="2"/>
        <v>1.7773389286595873</v>
      </c>
      <c r="P9" s="163">
        <f t="shared" si="3"/>
        <v>-3.299999999999997</v>
      </c>
      <c r="Q9" s="163">
        <f t="shared" si="4"/>
        <v>-6.889352818371602</v>
      </c>
      <c r="R9" s="163">
        <f aca="true" t="shared" si="10" ref="R9:R26">((F9-L9)/L9*100)</f>
        <v>0.8609271523178884</v>
      </c>
      <c r="S9" s="163">
        <f aca="true" t="shared" si="11" ref="S9:S26">(G9-M9)/M9*100</f>
        <v>2.9395296752519435</v>
      </c>
    </row>
    <row r="10" spans="1:19" ht="15">
      <c r="A10" s="109" t="s">
        <v>51</v>
      </c>
      <c r="B10" s="161">
        <v>386.2</v>
      </c>
      <c r="C10" s="161">
        <f t="shared" si="5"/>
        <v>1.564639630514929</v>
      </c>
      <c r="D10" s="161">
        <v>546.7</v>
      </c>
      <c r="E10" s="161">
        <f t="shared" si="6"/>
        <v>2.3449429527322643</v>
      </c>
      <c r="F10" s="161">
        <f t="shared" si="7"/>
        <v>932.9000000000001</v>
      </c>
      <c r="G10" s="161">
        <f t="shared" si="8"/>
        <v>-160.50000000000006</v>
      </c>
      <c r="H10" s="161">
        <v>358.8</v>
      </c>
      <c r="I10" s="161">
        <f>H10/H27*100</f>
        <v>1.3787273286197357</v>
      </c>
      <c r="J10" s="161">
        <v>676.2</v>
      </c>
      <c r="K10" s="161">
        <f>J10/(J27)*100</f>
        <v>2.9092630039151577</v>
      </c>
      <c r="L10" s="161">
        <f t="shared" si="0"/>
        <v>1035</v>
      </c>
      <c r="M10" s="161">
        <f t="shared" si="1"/>
        <v>-317.40000000000003</v>
      </c>
      <c r="N10" s="161">
        <f t="shared" si="9"/>
        <v>27.399999999999977</v>
      </c>
      <c r="O10" s="163">
        <f t="shared" si="2"/>
        <v>7.6365663322185</v>
      </c>
      <c r="P10" s="163">
        <f t="shared" si="3"/>
        <v>-129.5</v>
      </c>
      <c r="Q10" s="163">
        <f t="shared" si="4"/>
        <v>-19.151138716356105</v>
      </c>
      <c r="R10" s="163">
        <f t="shared" si="10"/>
        <v>-9.864734299516899</v>
      </c>
      <c r="S10" s="163">
        <f t="shared" si="11"/>
        <v>-49.4328922495274</v>
      </c>
    </row>
    <row r="11" spans="1:19" ht="15">
      <c r="A11" s="109" t="s">
        <v>52</v>
      </c>
      <c r="B11" s="242">
        <v>767.8</v>
      </c>
      <c r="C11" s="161">
        <f t="shared" si="5"/>
        <v>3.110642952639468</v>
      </c>
      <c r="D11" s="242">
        <v>79.8</v>
      </c>
      <c r="E11" s="161">
        <f t="shared" si="6"/>
        <v>0.34228360641674527</v>
      </c>
      <c r="F11" s="161">
        <f t="shared" si="7"/>
        <v>847.5999999999999</v>
      </c>
      <c r="G11" s="161">
        <f t="shared" si="8"/>
        <v>688</v>
      </c>
      <c r="H11" s="161">
        <v>593.9</v>
      </c>
      <c r="I11" s="161">
        <f>H11/$B$27*100</f>
        <v>2.4061094680549364</v>
      </c>
      <c r="J11" s="161">
        <v>205.7</v>
      </c>
      <c r="K11" s="161">
        <f>J11/(J27)*100</f>
        <v>0.8849976336961666</v>
      </c>
      <c r="L11" s="161">
        <f t="shared" si="0"/>
        <v>799.5999999999999</v>
      </c>
      <c r="M11" s="161">
        <f t="shared" si="1"/>
        <v>388.2</v>
      </c>
      <c r="N11" s="161">
        <f t="shared" si="9"/>
        <v>173.89999999999998</v>
      </c>
      <c r="O11" s="163">
        <f t="shared" si="2"/>
        <v>29.2810237413706</v>
      </c>
      <c r="P11" s="163">
        <f t="shared" si="3"/>
        <v>-125.89999999999999</v>
      </c>
      <c r="Q11" s="163">
        <f t="shared" si="4"/>
        <v>-61.205639280505586</v>
      </c>
      <c r="R11" s="163">
        <f t="shared" si="10"/>
        <v>6.003001500750376</v>
      </c>
      <c r="S11" s="163">
        <f t="shared" si="11"/>
        <v>77.22823286965482</v>
      </c>
    </row>
    <row r="12" spans="1:19" ht="15">
      <c r="A12" s="109" t="s">
        <v>53</v>
      </c>
      <c r="B12" s="161">
        <v>1388.8</v>
      </c>
      <c r="C12" s="161">
        <f t="shared" si="5"/>
        <v>5.626544585342138</v>
      </c>
      <c r="D12" s="161">
        <v>1625.6</v>
      </c>
      <c r="E12" s="161">
        <f t="shared" si="6"/>
        <v>6.972634468559663</v>
      </c>
      <c r="F12" s="161">
        <f t="shared" si="7"/>
        <v>3014.3999999999996</v>
      </c>
      <c r="G12" s="161">
        <f t="shared" si="8"/>
        <v>-236.79999999999995</v>
      </c>
      <c r="H12" s="161">
        <v>1815.5</v>
      </c>
      <c r="I12" s="161">
        <f>H12/$B$27*100</f>
        <v>7.355264757120285</v>
      </c>
      <c r="J12" s="161">
        <v>1867.3</v>
      </c>
      <c r="K12" s="161">
        <f>J12/(J27)*100</f>
        <v>8.033816632964763</v>
      </c>
      <c r="L12" s="161">
        <f t="shared" si="0"/>
        <v>3682.8</v>
      </c>
      <c r="M12" s="161">
        <f t="shared" si="1"/>
        <v>-51.799999999999955</v>
      </c>
      <c r="N12" s="161">
        <f t="shared" si="9"/>
        <v>-426.70000000000005</v>
      </c>
      <c r="O12" s="163">
        <f t="shared" si="2"/>
        <v>-23.50316717157808</v>
      </c>
      <c r="P12" s="163">
        <f t="shared" si="3"/>
        <v>-241.70000000000005</v>
      </c>
      <c r="Q12" s="163">
        <f t="shared" si="4"/>
        <v>-12.943822631607135</v>
      </c>
      <c r="R12" s="163">
        <f t="shared" si="10"/>
        <v>-18.149234278266547</v>
      </c>
      <c r="S12" s="164">
        <f t="shared" si="11"/>
        <v>357.14285714285745</v>
      </c>
    </row>
    <row r="13" spans="1:19" ht="15">
      <c r="A13" s="109" t="s">
        <v>54</v>
      </c>
      <c r="B13" s="161">
        <v>1832</v>
      </c>
      <c r="C13" s="161">
        <f t="shared" si="5"/>
        <v>7.422112385042337</v>
      </c>
      <c r="D13" s="161">
        <v>3779.8</v>
      </c>
      <c r="E13" s="161">
        <f t="shared" si="6"/>
        <v>16.21257613451145</v>
      </c>
      <c r="F13" s="161">
        <f t="shared" si="7"/>
        <v>5611.8</v>
      </c>
      <c r="G13" s="161">
        <f t="shared" si="8"/>
        <v>-1947.8000000000002</v>
      </c>
      <c r="H13" s="161">
        <v>2098.1</v>
      </c>
      <c r="I13" s="161">
        <f>H13/$B$27*100</f>
        <v>8.500182311712514</v>
      </c>
      <c r="J13" s="161">
        <v>3821.8</v>
      </c>
      <c r="K13" s="161">
        <f>J13/(J27)*100</f>
        <v>16.44279998279052</v>
      </c>
      <c r="L13" s="161">
        <f t="shared" si="0"/>
        <v>5919.9</v>
      </c>
      <c r="M13" s="161">
        <f t="shared" si="1"/>
        <v>-1723.7000000000003</v>
      </c>
      <c r="N13" s="161">
        <f t="shared" si="9"/>
        <v>-266.0999999999999</v>
      </c>
      <c r="O13" s="163">
        <f t="shared" si="2"/>
        <v>-12.682903579429002</v>
      </c>
      <c r="P13" s="163">
        <f t="shared" si="3"/>
        <v>-42</v>
      </c>
      <c r="Q13" s="163">
        <f t="shared" si="4"/>
        <v>-1.0989586058925114</v>
      </c>
      <c r="R13" s="163">
        <f t="shared" si="10"/>
        <v>-5.2044798054021095</v>
      </c>
      <c r="S13" s="163">
        <f t="shared" si="11"/>
        <v>13.001102279979108</v>
      </c>
    </row>
    <row r="14" spans="1:19" ht="15">
      <c r="A14" s="109" t="s">
        <v>55</v>
      </c>
      <c r="B14" s="161">
        <v>342.6</v>
      </c>
      <c r="C14" s="161">
        <f t="shared" si="5"/>
        <v>1.3879998379451446</v>
      </c>
      <c r="D14" s="161">
        <v>410.4</v>
      </c>
      <c r="E14" s="161">
        <f t="shared" si="6"/>
        <v>1.7603156901432615</v>
      </c>
      <c r="F14" s="161">
        <f t="shared" si="7"/>
        <v>753</v>
      </c>
      <c r="G14" s="161">
        <f t="shared" si="8"/>
        <v>-67.79999999999995</v>
      </c>
      <c r="H14" s="161">
        <v>387.2</v>
      </c>
      <c r="I14" s="161">
        <f>H14/$B$27*100</f>
        <v>1.5686910019041445</v>
      </c>
      <c r="J14" s="161">
        <v>413.8</v>
      </c>
      <c r="K14" s="161">
        <f>J14/(J27)*100</f>
        <v>1.780320956847223</v>
      </c>
      <c r="L14" s="161">
        <f t="shared" si="0"/>
        <v>801</v>
      </c>
      <c r="M14" s="161">
        <f t="shared" si="1"/>
        <v>-26.600000000000023</v>
      </c>
      <c r="N14" s="161">
        <f t="shared" si="9"/>
        <v>-44.599999999999966</v>
      </c>
      <c r="O14" s="163">
        <f t="shared" si="2"/>
        <v>-11.518595041322307</v>
      </c>
      <c r="P14" s="163">
        <f t="shared" si="3"/>
        <v>-3.400000000000034</v>
      </c>
      <c r="Q14" s="163">
        <f t="shared" si="4"/>
        <v>-0.8216529724504673</v>
      </c>
      <c r="R14" s="163">
        <f t="shared" si="10"/>
        <v>-5.992509363295881</v>
      </c>
      <c r="S14" s="163">
        <f t="shared" si="11"/>
        <v>154.88721804511238</v>
      </c>
    </row>
    <row r="15" spans="1:19" ht="15">
      <c r="A15" s="109" t="s">
        <v>56</v>
      </c>
      <c r="B15" s="242">
        <v>328.7</v>
      </c>
      <c r="C15" s="161">
        <f t="shared" si="5"/>
        <v>1.3316857756350524</v>
      </c>
      <c r="D15" s="242">
        <v>656.4</v>
      </c>
      <c r="E15" s="161">
        <f t="shared" si="6"/>
        <v>2.8154756798490177</v>
      </c>
      <c r="F15" s="161">
        <f t="shared" si="7"/>
        <v>985.0999999999999</v>
      </c>
      <c r="G15" s="161">
        <f t="shared" si="8"/>
        <v>-327.7</v>
      </c>
      <c r="H15" s="161">
        <v>441.7</v>
      </c>
      <c r="I15" s="161">
        <f>H15/$B$27*100</f>
        <v>1.7894907426163755</v>
      </c>
      <c r="J15" s="161">
        <v>563.7</v>
      </c>
      <c r="K15" s="161">
        <f>J15/(J27)*100</f>
        <v>2.4252463107172053</v>
      </c>
      <c r="L15" s="161">
        <f t="shared" si="0"/>
        <v>1005.4000000000001</v>
      </c>
      <c r="M15" s="161">
        <f t="shared" si="1"/>
        <v>-122.00000000000006</v>
      </c>
      <c r="N15" s="161">
        <f t="shared" si="9"/>
        <v>-113</v>
      </c>
      <c r="O15" s="163">
        <f t="shared" si="2"/>
        <v>-25.582974869821147</v>
      </c>
      <c r="P15" s="163">
        <f t="shared" si="3"/>
        <v>92.69999999999993</v>
      </c>
      <c r="Q15" s="163">
        <f t="shared" si="4"/>
        <v>16.44491750931345</v>
      </c>
      <c r="R15" s="163">
        <f t="shared" si="10"/>
        <v>-2.0190968768649475</v>
      </c>
      <c r="S15" s="163">
        <f t="shared" si="11"/>
        <v>168.60655737704903</v>
      </c>
    </row>
    <row r="16" spans="1:19" ht="15">
      <c r="A16" s="109" t="s">
        <v>57</v>
      </c>
      <c r="B16" s="161">
        <v>568.5</v>
      </c>
      <c r="C16" s="161">
        <f t="shared" si="5"/>
        <v>2.3032046347688695</v>
      </c>
      <c r="D16" s="161">
        <v>743.5</v>
      </c>
      <c r="E16" s="161">
        <f t="shared" si="6"/>
        <v>3.1890709444968692</v>
      </c>
      <c r="F16" s="161">
        <f t="shared" si="7"/>
        <v>1312</v>
      </c>
      <c r="G16" s="161">
        <f t="shared" si="8"/>
        <v>-175</v>
      </c>
      <c r="H16" s="161">
        <v>654.2</v>
      </c>
      <c r="I16" s="161">
        <f>H16/H27*100</f>
        <v>2.513833384568091</v>
      </c>
      <c r="J16" s="161">
        <v>1019</v>
      </c>
      <c r="K16" s="161">
        <f>J16/(J27)*100</f>
        <v>4.384115647721895</v>
      </c>
      <c r="L16" s="161">
        <f t="shared" si="0"/>
        <v>1673.2</v>
      </c>
      <c r="M16" s="161">
        <f t="shared" si="1"/>
        <v>-364.79999999999995</v>
      </c>
      <c r="N16" s="161">
        <f t="shared" si="9"/>
        <v>-85.70000000000005</v>
      </c>
      <c r="O16" s="163">
        <f t="shared" si="2"/>
        <v>-13.099969428309391</v>
      </c>
      <c r="P16" s="163">
        <f t="shared" si="3"/>
        <v>-275.5</v>
      </c>
      <c r="Q16" s="163">
        <f t="shared" si="4"/>
        <v>-27.036310107948967</v>
      </c>
      <c r="R16" s="163">
        <f t="shared" si="10"/>
        <v>-21.587377480277315</v>
      </c>
      <c r="S16" s="163">
        <f t="shared" si="11"/>
        <v>-52.028508771929815</v>
      </c>
    </row>
    <row r="17" spans="1:19" s="110" customFormat="1" ht="15">
      <c r="A17" s="138" t="s">
        <v>58</v>
      </c>
      <c r="B17" s="162">
        <v>3420.8</v>
      </c>
      <c r="C17" s="161">
        <f t="shared" si="5"/>
        <v>13.858931248227528</v>
      </c>
      <c r="D17" s="162">
        <v>7468.1</v>
      </c>
      <c r="E17" s="161">
        <f t="shared" si="6"/>
        <v>32.032684224071375</v>
      </c>
      <c r="F17" s="161">
        <f t="shared" si="7"/>
        <v>10888.900000000001</v>
      </c>
      <c r="G17" s="161">
        <f t="shared" si="8"/>
        <v>-4047.3</v>
      </c>
      <c r="H17" s="162">
        <v>3550.6</v>
      </c>
      <c r="I17" s="162">
        <f>H17/H27*100</f>
        <v>13.64355979096219</v>
      </c>
      <c r="J17" s="162">
        <v>6704.1</v>
      </c>
      <c r="K17" s="162">
        <f>J17/(J27)*100</f>
        <v>28.84352278105236</v>
      </c>
      <c r="L17" s="162">
        <f t="shared" si="0"/>
        <v>10254.7</v>
      </c>
      <c r="M17" s="162">
        <f t="shared" si="1"/>
        <v>-3153.5000000000005</v>
      </c>
      <c r="N17" s="161">
        <f t="shared" si="9"/>
        <v>-129.79999999999973</v>
      </c>
      <c r="O17" s="162">
        <f t="shared" si="2"/>
        <v>-3.655720159972955</v>
      </c>
      <c r="P17" s="162">
        <f t="shared" si="3"/>
        <v>764</v>
      </c>
      <c r="Q17" s="162">
        <f t="shared" si="4"/>
        <v>11.396011396011394</v>
      </c>
      <c r="R17" s="162">
        <f t="shared" si="10"/>
        <v>6.184481262250487</v>
      </c>
      <c r="S17" s="162">
        <f t="shared" si="11"/>
        <v>28.343110829237343</v>
      </c>
    </row>
    <row r="18" spans="1:19" ht="15">
      <c r="A18" s="109" t="s">
        <v>59</v>
      </c>
      <c r="B18" s="161">
        <v>482.2</v>
      </c>
      <c r="C18" s="161">
        <f t="shared" si="5"/>
        <v>1.9535712838795933</v>
      </c>
      <c r="D18" s="161">
        <v>552.3</v>
      </c>
      <c r="E18" s="161">
        <f t="shared" si="6"/>
        <v>2.3689628549369472</v>
      </c>
      <c r="F18" s="161">
        <f t="shared" si="7"/>
        <v>1034.5</v>
      </c>
      <c r="G18" s="161">
        <f t="shared" si="8"/>
        <v>-70.09999999999997</v>
      </c>
      <c r="H18" s="161">
        <v>403.8</v>
      </c>
      <c r="I18" s="161">
        <f>H18/H27*100</f>
        <v>1.551644635720873</v>
      </c>
      <c r="J18" s="161">
        <v>635.6</v>
      </c>
      <c r="K18" s="161">
        <f>J18/(J27)*100</f>
        <v>2.734586757303274</v>
      </c>
      <c r="L18" s="161">
        <f t="shared" si="0"/>
        <v>1039.4</v>
      </c>
      <c r="M18" s="161">
        <f t="shared" si="1"/>
        <v>-231.8</v>
      </c>
      <c r="N18" s="161">
        <f t="shared" si="9"/>
        <v>78.39999999999998</v>
      </c>
      <c r="O18" s="163">
        <f t="shared" si="2"/>
        <v>19.41555225359088</v>
      </c>
      <c r="P18" s="163">
        <f t="shared" si="3"/>
        <v>-83.30000000000007</v>
      </c>
      <c r="Q18" s="163">
        <f t="shared" si="4"/>
        <v>-13.105726872246706</v>
      </c>
      <c r="R18" s="163">
        <f t="shared" si="10"/>
        <v>-0.4714258225899644</v>
      </c>
      <c r="S18" s="163">
        <f t="shared" si="11"/>
        <v>-69.7584124245039</v>
      </c>
    </row>
    <row r="19" spans="1:19" ht="15">
      <c r="A19" s="109" t="s">
        <v>60</v>
      </c>
      <c r="B19" s="161">
        <v>350.4</v>
      </c>
      <c r="C19" s="161">
        <f t="shared" si="5"/>
        <v>1.4196005347810232</v>
      </c>
      <c r="D19" s="161">
        <v>193.8</v>
      </c>
      <c r="E19" s="161">
        <f t="shared" si="6"/>
        <v>0.8312601870120957</v>
      </c>
      <c r="F19" s="161">
        <f t="shared" si="7"/>
        <v>544.2</v>
      </c>
      <c r="G19" s="161">
        <f t="shared" si="8"/>
        <v>156.59999999999997</v>
      </c>
      <c r="H19" s="161">
        <v>408.9</v>
      </c>
      <c r="I19" s="161">
        <f>H19/H27*100</f>
        <v>1.5712419305256686</v>
      </c>
      <c r="J19" s="161">
        <v>175.5</v>
      </c>
      <c r="K19" s="161">
        <f>J19/(J27)*100</f>
        <v>0.7550660413888052</v>
      </c>
      <c r="L19" s="161">
        <f t="shared" si="0"/>
        <v>584.4</v>
      </c>
      <c r="M19" s="161">
        <f t="shared" si="1"/>
        <v>233.39999999999998</v>
      </c>
      <c r="N19" s="161">
        <f t="shared" si="9"/>
        <v>-58.5</v>
      </c>
      <c r="O19" s="163">
        <f t="shared" si="2"/>
        <v>-14.30667644900954</v>
      </c>
      <c r="P19" s="163">
        <f t="shared" si="3"/>
        <v>18.30000000000001</v>
      </c>
      <c r="Q19" s="163">
        <f t="shared" si="4"/>
        <v>10.427350427350433</v>
      </c>
      <c r="R19" s="163">
        <f t="shared" si="10"/>
        <v>-6.878850102669393</v>
      </c>
      <c r="S19" s="163">
        <f t="shared" si="11"/>
        <v>-32.90488431876607</v>
      </c>
    </row>
    <row r="20" spans="1:19" ht="15">
      <c r="A20" s="109" t="s">
        <v>61</v>
      </c>
      <c r="B20" s="161">
        <v>480.4</v>
      </c>
      <c r="C20" s="161">
        <f t="shared" si="5"/>
        <v>1.9462788153790056</v>
      </c>
      <c r="D20" s="161">
        <v>280</v>
      </c>
      <c r="E20" s="161">
        <f t="shared" si="6"/>
        <v>1.200995110234194</v>
      </c>
      <c r="F20" s="161">
        <f t="shared" si="7"/>
        <v>760.4</v>
      </c>
      <c r="G20" s="161">
        <f t="shared" si="8"/>
        <v>200.39999999999998</v>
      </c>
      <c r="H20" s="161">
        <v>622.5</v>
      </c>
      <c r="I20" s="161">
        <f>H20/H27*100</f>
        <v>2.392022748232401</v>
      </c>
      <c r="J20" s="161">
        <v>235.8</v>
      </c>
      <c r="K20" s="161">
        <f>J20/(J27)*100</f>
        <v>1.0144989889429075</v>
      </c>
      <c r="L20" s="161">
        <f t="shared" si="0"/>
        <v>858.3</v>
      </c>
      <c r="M20" s="161">
        <f t="shared" si="1"/>
        <v>386.7</v>
      </c>
      <c r="N20" s="161">
        <f t="shared" si="9"/>
        <v>-142.10000000000002</v>
      </c>
      <c r="O20" s="163">
        <f t="shared" si="2"/>
        <v>-22.827309236947794</v>
      </c>
      <c r="P20" s="163">
        <f t="shared" si="3"/>
        <v>44.19999999999999</v>
      </c>
      <c r="Q20" s="163">
        <f t="shared" si="4"/>
        <v>18.744698897370647</v>
      </c>
      <c r="R20" s="163">
        <f t="shared" si="10"/>
        <v>-11.406268204590468</v>
      </c>
      <c r="S20" s="163">
        <f t="shared" si="11"/>
        <v>-48.176881303335925</v>
      </c>
    </row>
    <row r="21" spans="1:19" ht="15">
      <c r="A21" s="109" t="s">
        <v>62</v>
      </c>
      <c r="B21" s="161">
        <v>197.1</v>
      </c>
      <c r="C21" s="161">
        <f t="shared" si="5"/>
        <v>0.7985253008143256</v>
      </c>
      <c r="D21" s="161">
        <v>124.7</v>
      </c>
      <c r="E21" s="161">
        <f t="shared" si="6"/>
        <v>0.5348717508793001</v>
      </c>
      <c r="F21" s="161">
        <f t="shared" si="7"/>
        <v>321.8</v>
      </c>
      <c r="G21" s="161">
        <f t="shared" si="8"/>
        <v>72.39999999999999</v>
      </c>
      <c r="H21" s="161">
        <v>257.8</v>
      </c>
      <c r="I21" s="161">
        <f>H21/H27*100</f>
        <v>0.9906240393482939</v>
      </c>
      <c r="J21" s="161">
        <v>131.1</v>
      </c>
      <c r="K21" s="161">
        <f>J21/(J27)*100</f>
        <v>0.5640407864733468</v>
      </c>
      <c r="L21" s="161">
        <f t="shared" si="0"/>
        <v>388.9</v>
      </c>
      <c r="M21" s="161">
        <f t="shared" si="1"/>
        <v>126.70000000000002</v>
      </c>
      <c r="N21" s="161">
        <f t="shared" si="9"/>
        <v>-60.70000000000002</v>
      </c>
      <c r="O21" s="163">
        <f t="shared" si="2"/>
        <v>-23.54538401861909</v>
      </c>
      <c r="P21" s="163">
        <f t="shared" si="3"/>
        <v>-6.3999999999999915</v>
      </c>
      <c r="Q21" s="163">
        <f t="shared" si="4"/>
        <v>-4.881769641495036</v>
      </c>
      <c r="R21" s="163">
        <f t="shared" si="10"/>
        <v>-17.253792748778597</v>
      </c>
      <c r="S21" s="163">
        <f t="shared" si="11"/>
        <v>-42.85714285714287</v>
      </c>
    </row>
    <row r="22" spans="1:19" ht="15">
      <c r="A22" s="109" t="s">
        <v>63</v>
      </c>
      <c r="B22" s="161">
        <v>486.1</v>
      </c>
      <c r="C22" s="161">
        <f t="shared" si="5"/>
        <v>1.9693716322975328</v>
      </c>
      <c r="D22" s="161">
        <v>53.9</v>
      </c>
      <c r="E22" s="161">
        <f t="shared" si="6"/>
        <v>0.23119155872008235</v>
      </c>
      <c r="F22" s="161">
        <f t="shared" si="7"/>
        <v>540</v>
      </c>
      <c r="G22" s="161">
        <f t="shared" si="8"/>
        <v>432.20000000000005</v>
      </c>
      <c r="H22" s="161">
        <v>442.9</v>
      </c>
      <c r="I22" s="161">
        <f>H22/H27*100</f>
        <v>1.701890562557639</v>
      </c>
      <c r="J22" s="161">
        <v>66.3</v>
      </c>
      <c r="K22" s="161">
        <f>J22/(J27)*100</f>
        <v>0.2852471711913264</v>
      </c>
      <c r="L22" s="161">
        <f t="shared" si="0"/>
        <v>509.2</v>
      </c>
      <c r="M22" s="161">
        <f t="shared" si="1"/>
        <v>376.59999999999997</v>
      </c>
      <c r="N22" s="161">
        <f t="shared" si="9"/>
        <v>43.200000000000045</v>
      </c>
      <c r="O22" s="163">
        <f t="shared" si="2"/>
        <v>9.753894784375717</v>
      </c>
      <c r="P22" s="163">
        <f t="shared" si="3"/>
        <v>-12.399999999999999</v>
      </c>
      <c r="Q22" s="163">
        <f t="shared" si="4"/>
        <v>-18.70286576168929</v>
      </c>
      <c r="R22" s="163">
        <f t="shared" si="10"/>
        <v>6.048703849175179</v>
      </c>
      <c r="S22" s="163">
        <f t="shared" si="11"/>
        <v>14.763674986723336</v>
      </c>
    </row>
    <row r="23" spans="1:19" ht="15">
      <c r="A23" s="109" t="s">
        <v>64</v>
      </c>
      <c r="B23" s="161">
        <v>704.8</v>
      </c>
      <c r="C23" s="161">
        <f t="shared" si="5"/>
        <v>2.8554065551189076</v>
      </c>
      <c r="D23" s="161">
        <v>57.9</v>
      </c>
      <c r="E23" s="161">
        <f t="shared" si="6"/>
        <v>0.24834863172342797</v>
      </c>
      <c r="F23" s="161">
        <f t="shared" si="7"/>
        <v>762.6999999999999</v>
      </c>
      <c r="G23" s="161">
        <f t="shared" si="8"/>
        <v>646.9</v>
      </c>
      <c r="H23" s="161">
        <v>796.1</v>
      </c>
      <c r="I23" s="161">
        <f>H23/H27*100</f>
        <v>3.059099292960344</v>
      </c>
      <c r="J23" s="161">
        <v>45.9</v>
      </c>
      <c r="K23" s="161">
        <f>J23/(J27)*100</f>
        <v>0.19747881082476443</v>
      </c>
      <c r="L23" s="161">
        <f t="shared" si="0"/>
        <v>842</v>
      </c>
      <c r="M23" s="161">
        <f t="shared" si="1"/>
        <v>750.2</v>
      </c>
      <c r="N23" s="161">
        <f t="shared" si="9"/>
        <v>-91.30000000000007</v>
      </c>
      <c r="O23" s="163">
        <f t="shared" si="2"/>
        <v>-11.46840849139556</v>
      </c>
      <c r="P23" s="163">
        <f t="shared" si="3"/>
        <v>12</v>
      </c>
      <c r="Q23" s="163">
        <f t="shared" si="4"/>
        <v>26.143790849673206</v>
      </c>
      <c r="R23" s="163">
        <f t="shared" si="10"/>
        <v>-9.418052256532075</v>
      </c>
      <c r="S23" s="163">
        <f t="shared" si="11"/>
        <v>-13.769661423620377</v>
      </c>
    </row>
    <row r="24" spans="1:19" ht="15">
      <c r="A24" s="109" t="s">
        <v>65</v>
      </c>
      <c r="B24" s="161">
        <v>384.4</v>
      </c>
      <c r="C24" s="161">
        <f t="shared" si="5"/>
        <v>1.5573471620143418</v>
      </c>
      <c r="D24" s="161">
        <v>116.3</v>
      </c>
      <c r="E24" s="161">
        <f t="shared" si="6"/>
        <v>0.4988418975722742</v>
      </c>
      <c r="F24" s="161">
        <f t="shared" si="7"/>
        <v>500.7</v>
      </c>
      <c r="G24" s="161">
        <f t="shared" si="8"/>
        <v>268.09999999999997</v>
      </c>
      <c r="H24" s="161">
        <v>340</v>
      </c>
      <c r="I24" s="161">
        <f>H24/H27*100</f>
        <v>1.3064863203197048</v>
      </c>
      <c r="J24" s="161">
        <v>140.2</v>
      </c>
      <c r="K24" s="161">
        <f>J24/(J27)*100</f>
        <v>0.6031923589898033</v>
      </c>
      <c r="L24" s="161">
        <f t="shared" si="0"/>
        <v>480.2</v>
      </c>
      <c r="M24" s="161">
        <f t="shared" si="1"/>
        <v>199.8</v>
      </c>
      <c r="N24" s="161">
        <f t="shared" si="9"/>
        <v>44.39999999999998</v>
      </c>
      <c r="O24" s="163">
        <f t="shared" si="2"/>
        <v>13.05882352941176</v>
      </c>
      <c r="P24" s="163">
        <f t="shared" si="3"/>
        <v>-23.89999999999999</v>
      </c>
      <c r="Q24" s="163">
        <f t="shared" si="4"/>
        <v>-17.047075606276742</v>
      </c>
      <c r="R24" s="163">
        <f t="shared" si="10"/>
        <v>4.26905456059975</v>
      </c>
      <c r="S24" s="163">
        <f t="shared" si="11"/>
        <v>34.184184184184154</v>
      </c>
    </row>
    <row r="25" spans="1:19" ht="15">
      <c r="A25" s="109" t="s">
        <v>44</v>
      </c>
      <c r="B25" s="161">
        <v>212.2</v>
      </c>
      <c r="C25" s="161">
        <f t="shared" si="5"/>
        <v>0.8597010087914759</v>
      </c>
      <c r="D25" s="161">
        <v>43.1</v>
      </c>
      <c r="E25" s="161">
        <f t="shared" si="6"/>
        <v>0.18486746161104917</v>
      </c>
      <c r="F25" s="161">
        <f t="shared" si="7"/>
        <v>255.29999999999998</v>
      </c>
      <c r="G25" s="161">
        <f t="shared" si="8"/>
        <v>169.1</v>
      </c>
      <c r="H25" s="161">
        <v>229.4</v>
      </c>
      <c r="I25" s="161">
        <f>H25/H27*100</f>
        <v>0.8814940055333539</v>
      </c>
      <c r="J25" s="161">
        <v>56.4</v>
      </c>
      <c r="K25" s="161">
        <f>J25/(J27)*100</f>
        <v>0.24265370218990662</v>
      </c>
      <c r="L25" s="161">
        <f t="shared" si="0"/>
        <v>285.8</v>
      </c>
      <c r="M25" s="161">
        <f t="shared" si="1"/>
        <v>173</v>
      </c>
      <c r="N25" s="161">
        <f t="shared" si="9"/>
        <v>-17.200000000000017</v>
      </c>
      <c r="O25" s="163">
        <f t="shared" si="2"/>
        <v>-7.497820401046215</v>
      </c>
      <c r="P25" s="163">
        <f t="shared" si="3"/>
        <v>-13.299999999999997</v>
      </c>
      <c r="Q25" s="163">
        <f t="shared" si="4"/>
        <v>-23.58156028368794</v>
      </c>
      <c r="R25" s="163">
        <f t="shared" si="10"/>
        <v>-10.67179846046187</v>
      </c>
      <c r="S25" s="163">
        <f t="shared" si="11"/>
        <v>-2.25433526011561</v>
      </c>
    </row>
    <row r="26" spans="1:19" ht="15">
      <c r="A26" s="109" t="s">
        <v>66</v>
      </c>
      <c r="B26" s="161">
        <v>131.2</v>
      </c>
      <c r="C26" s="161">
        <f t="shared" si="5"/>
        <v>0.5315399262650407</v>
      </c>
      <c r="D26" s="161">
        <v>204.2</v>
      </c>
      <c r="E26" s="161">
        <f t="shared" si="6"/>
        <v>0.8758685768207943</v>
      </c>
      <c r="F26" s="161">
        <f t="shared" si="7"/>
        <v>335.4</v>
      </c>
      <c r="G26" s="161">
        <f t="shared" si="8"/>
        <v>-73</v>
      </c>
      <c r="H26" s="161">
        <v>106.1</v>
      </c>
      <c r="I26" s="161">
        <f>H26/H27*100</f>
        <v>0.40770058407623727</v>
      </c>
      <c r="J26" s="161">
        <v>104.6</v>
      </c>
      <c r="K26" s="161">
        <f>J26/(J27)*100</f>
        <v>0.45002796540894024</v>
      </c>
      <c r="L26" s="161">
        <f t="shared" si="0"/>
        <v>210.7</v>
      </c>
      <c r="M26" s="161">
        <f t="shared" si="1"/>
        <v>1.5</v>
      </c>
      <c r="N26" s="161">
        <f t="shared" si="9"/>
        <v>25.099999999999994</v>
      </c>
      <c r="O26" s="163">
        <f t="shared" si="2"/>
        <v>23.656927426955697</v>
      </c>
      <c r="P26" s="163">
        <f t="shared" si="3"/>
        <v>99.6</v>
      </c>
      <c r="Q26" s="163">
        <f t="shared" si="4"/>
        <v>95.21988527724665</v>
      </c>
      <c r="R26" s="163">
        <f t="shared" si="10"/>
        <v>59.183673469387756</v>
      </c>
      <c r="S26" s="163">
        <f t="shared" si="11"/>
        <v>-4966.666666666666</v>
      </c>
    </row>
    <row r="27" spans="1:19" s="116" customFormat="1" ht="13.5">
      <c r="A27" s="65" t="s">
        <v>47</v>
      </c>
      <c r="B27" s="156">
        <v>24683</v>
      </c>
      <c r="C27" s="161">
        <f t="shared" si="5"/>
        <v>100</v>
      </c>
      <c r="D27" s="204">
        <v>23314</v>
      </c>
      <c r="E27" s="161">
        <f t="shared" si="6"/>
        <v>100</v>
      </c>
      <c r="F27" s="161">
        <f t="shared" si="7"/>
        <v>47997</v>
      </c>
      <c r="G27" s="161">
        <f t="shared" si="8"/>
        <v>1369</v>
      </c>
      <c r="H27" s="156">
        <v>26024</v>
      </c>
      <c r="I27" s="66">
        <f>H27/(H27)*100</f>
        <v>100</v>
      </c>
      <c r="J27" s="204">
        <v>23243</v>
      </c>
      <c r="K27" s="66">
        <f>J27/J27*100</f>
        <v>100</v>
      </c>
      <c r="L27" s="155">
        <f t="shared" si="0"/>
        <v>49267</v>
      </c>
      <c r="M27" s="156">
        <f t="shared" si="1"/>
        <v>2781</v>
      </c>
      <c r="N27" s="161">
        <f t="shared" si="9"/>
        <v>-1341</v>
      </c>
      <c r="O27" s="66">
        <f>(B27-H27)/H27*100</f>
        <v>-5.152935751613895</v>
      </c>
      <c r="P27" s="156">
        <f t="shared" si="3"/>
        <v>71</v>
      </c>
      <c r="Q27" s="66">
        <f t="shared" si="4"/>
        <v>0.30546831304048533</v>
      </c>
      <c r="R27" s="66">
        <f>((F27-L27)*100/L27)</f>
        <v>-2.5777904073720745</v>
      </c>
      <c r="S27" s="191">
        <f>(G27-M27)/M27*100</f>
        <v>-50.773103200287665</v>
      </c>
    </row>
    <row r="28" spans="1:19" s="74" customFormat="1" ht="1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3" ht="18">
      <c r="A29" s="12" t="s">
        <v>221</v>
      </c>
      <c r="C29" s="111"/>
      <c r="D29" s="112"/>
      <c r="H29" s="69"/>
      <c r="I29" s="69"/>
      <c r="J29" s="69"/>
      <c r="K29" s="69"/>
      <c r="L29" s="69"/>
      <c r="M29" s="69"/>
    </row>
    <row r="30" spans="1:13" ht="18">
      <c r="A30" s="12" t="s">
        <v>13</v>
      </c>
      <c r="C30" s="111"/>
      <c r="D30" s="113"/>
      <c r="G30" s="114"/>
      <c r="H30" s="69"/>
      <c r="I30" s="69"/>
      <c r="J30" s="69"/>
      <c r="K30" s="69"/>
      <c r="L30" s="69"/>
      <c r="M30" s="69"/>
    </row>
    <row r="31" spans="3:13" ht="18">
      <c r="C31" s="111"/>
      <c r="D31" s="113"/>
      <c r="G31" s="114"/>
      <c r="H31" s="69"/>
      <c r="I31" s="69"/>
      <c r="J31" s="69"/>
      <c r="K31" s="69"/>
      <c r="L31" s="69"/>
      <c r="M31" s="69"/>
    </row>
    <row r="32" spans="8:13" ht="15">
      <c r="H32" s="69"/>
      <c r="I32" s="69"/>
      <c r="J32" s="69"/>
      <c r="K32" s="69"/>
      <c r="L32" s="69"/>
      <c r="M32" s="69"/>
    </row>
    <row r="33" spans="8:13" ht="15">
      <c r="H33" s="69"/>
      <c r="I33" s="69"/>
      <c r="J33" s="69"/>
      <c r="K33" s="69"/>
      <c r="L33" s="69"/>
      <c r="M33" s="69"/>
    </row>
    <row r="34" spans="8:13" ht="15">
      <c r="H34" s="69"/>
      <c r="I34" s="69"/>
      <c r="J34" s="69"/>
      <c r="K34" s="69"/>
      <c r="L34" s="69"/>
      <c r="M34" s="69"/>
    </row>
    <row r="35" spans="8:13" ht="15">
      <c r="H35" s="69"/>
      <c r="I35" s="69"/>
      <c r="J35" s="69"/>
      <c r="K35" s="69"/>
      <c r="L35" s="69"/>
      <c r="M35" s="69"/>
    </row>
    <row r="36" spans="8:13" ht="15">
      <c r="H36" s="69"/>
      <c r="I36" s="69"/>
      <c r="J36" s="69"/>
      <c r="K36" s="69"/>
      <c r="L36" s="69"/>
      <c r="M36" s="69"/>
    </row>
    <row r="37" spans="8:13" ht="15">
      <c r="H37" s="69"/>
      <c r="I37" s="69"/>
      <c r="J37" s="69"/>
      <c r="K37" s="69"/>
      <c r="L37" s="69"/>
      <c r="M37" s="69"/>
    </row>
    <row r="38" spans="8:13" ht="15">
      <c r="H38" s="69"/>
      <c r="I38" s="69"/>
      <c r="J38" s="69"/>
      <c r="K38" s="69"/>
      <c r="L38" s="69"/>
      <c r="M38" s="69"/>
    </row>
    <row r="39" spans="8:13" ht="15">
      <c r="H39" s="69"/>
      <c r="I39" s="69"/>
      <c r="J39" s="69"/>
      <c r="K39" s="69"/>
      <c r="L39" s="69"/>
      <c r="M39" s="69"/>
    </row>
    <row r="40" spans="8:13" ht="15">
      <c r="H40" s="69"/>
      <c r="I40" s="69"/>
      <c r="J40" s="69"/>
      <c r="K40" s="69"/>
      <c r="L40" s="69"/>
      <c r="M40" s="69"/>
    </row>
    <row r="41" spans="8:13" ht="15">
      <c r="H41" s="69"/>
      <c r="I41" s="69"/>
      <c r="J41" s="69"/>
      <c r="K41" s="69"/>
      <c r="L41" s="69"/>
      <c r="M41" s="69"/>
    </row>
    <row r="42" spans="8:13" ht="15">
      <c r="H42" s="69"/>
      <c r="I42" s="69"/>
      <c r="J42" s="69"/>
      <c r="K42" s="69"/>
      <c r="L42" s="69"/>
      <c r="M42" s="69"/>
    </row>
    <row r="43" spans="8:13" ht="15">
      <c r="H43" s="69"/>
      <c r="I43" s="69"/>
      <c r="J43" s="69"/>
      <c r="K43" s="69"/>
      <c r="L43" s="69"/>
      <c r="M43" s="69"/>
    </row>
    <row r="44" spans="8:13" ht="15">
      <c r="H44" s="69"/>
      <c r="I44" s="69"/>
      <c r="J44" s="69"/>
      <c r="K44" s="69"/>
      <c r="L44" s="69"/>
      <c r="M44" s="69"/>
    </row>
    <row r="45" spans="8:13" ht="15">
      <c r="H45" s="69"/>
      <c r="I45" s="69"/>
      <c r="J45" s="69"/>
      <c r="K45" s="69"/>
      <c r="L45" s="69"/>
      <c r="M45" s="69"/>
    </row>
    <row r="46" spans="8:13" ht="15">
      <c r="H46" s="69"/>
      <c r="I46" s="69"/>
      <c r="J46" s="69"/>
      <c r="K46" s="69"/>
      <c r="L46" s="69"/>
      <c r="M46" s="69"/>
    </row>
    <row r="47" spans="8:13" ht="15">
      <c r="H47" s="69"/>
      <c r="I47" s="69"/>
      <c r="J47" s="69"/>
      <c r="K47" s="69"/>
      <c r="L47" s="69"/>
      <c r="M47" s="69"/>
    </row>
  </sheetData>
  <sheetProtection/>
  <mergeCells count="14">
    <mergeCell ref="H5:I5"/>
    <mergeCell ref="J5:K5"/>
    <mergeCell ref="F5:F6"/>
    <mergeCell ref="L5:L6"/>
    <mergeCell ref="A1:S1"/>
    <mergeCell ref="B4:G4"/>
    <mergeCell ref="H4:M4"/>
    <mergeCell ref="N4:R4"/>
    <mergeCell ref="R5:R6"/>
    <mergeCell ref="A2:S2"/>
    <mergeCell ref="N5:O5"/>
    <mergeCell ref="P5:Q5"/>
    <mergeCell ref="B5:C5"/>
    <mergeCell ref="D5:E5"/>
  </mergeCells>
  <printOptions/>
  <pageMargins left="0.1968503937007874" right="0.1968503937007874" top="0.5905511811023623" bottom="0.7086614173228347" header="0.3937007874015748" footer="0.31496062992125984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O7" sqref="O7"/>
    </sheetView>
  </sheetViews>
  <sheetFormatPr defaultColWidth="9.00390625" defaultRowHeight="16.5"/>
  <cols>
    <col min="2" max="2" width="9.00390625" style="0" bestFit="1" customWidth="1"/>
    <col min="3" max="3" width="6.875" style="0" customWidth="1"/>
    <col min="4" max="4" width="9.00390625" style="0" bestFit="1" customWidth="1"/>
    <col min="5" max="5" width="6.00390625" style="0" customWidth="1"/>
    <col min="6" max="6" width="9.75390625" style="0" bestFit="1" customWidth="1"/>
    <col min="7" max="7" width="9.375" style="0" bestFit="1" customWidth="1"/>
    <col min="8" max="8" width="9.00390625" style="0" bestFit="1" customWidth="1"/>
    <col min="9" max="9" width="6.125" style="0" customWidth="1"/>
    <col min="10" max="10" width="9.00390625" style="0" bestFit="1" customWidth="1"/>
    <col min="11" max="11" width="6.25390625" style="0" customWidth="1"/>
    <col min="12" max="13" width="9.00390625" style="0" bestFit="1" customWidth="1"/>
    <col min="14" max="14" width="7.75390625" style="0" customWidth="1"/>
    <col min="15" max="15" width="7.125" style="0" customWidth="1"/>
    <col min="16" max="16" width="7.75390625" style="0" customWidth="1"/>
    <col min="17" max="17" width="6.875" style="0" customWidth="1"/>
    <col min="18" max="18" width="6.375" style="0" customWidth="1"/>
    <col min="19" max="19" width="6.875" style="0" customWidth="1"/>
  </cols>
  <sheetData>
    <row r="1" spans="1:19" ht="30">
      <c r="A1" s="272" t="s">
        <v>173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1.75">
      <c r="A2" s="286" t="s">
        <v>218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19" ht="15.75">
      <c r="A3" s="238" t="s">
        <v>174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30" t="s">
        <v>175</v>
      </c>
    </row>
    <row r="4" spans="1:19" ht="15.75">
      <c r="A4" s="239"/>
      <c r="B4" s="287" t="s">
        <v>220</v>
      </c>
      <c r="C4" s="288"/>
      <c r="D4" s="288"/>
      <c r="E4" s="288"/>
      <c r="F4" s="288"/>
      <c r="G4" s="284"/>
      <c r="H4" s="287" t="s">
        <v>219</v>
      </c>
      <c r="I4" s="288"/>
      <c r="J4" s="288"/>
      <c r="K4" s="288"/>
      <c r="L4" s="288"/>
      <c r="M4" s="284"/>
      <c r="N4" s="276" t="s">
        <v>176</v>
      </c>
      <c r="O4" s="288"/>
      <c r="P4" s="288"/>
      <c r="Q4" s="288"/>
      <c r="R4" s="284"/>
      <c r="S4" s="1" t="s">
        <v>177</v>
      </c>
    </row>
    <row r="5" spans="1:19" ht="15.75">
      <c r="A5" s="3" t="s">
        <v>178</v>
      </c>
      <c r="B5" s="276" t="s">
        <v>179</v>
      </c>
      <c r="C5" s="284"/>
      <c r="D5" s="276" t="s">
        <v>180</v>
      </c>
      <c r="E5" s="284"/>
      <c r="F5" s="277" t="s">
        <v>181</v>
      </c>
      <c r="G5" s="2" t="s">
        <v>182</v>
      </c>
      <c r="H5" s="276" t="s">
        <v>183</v>
      </c>
      <c r="I5" s="284"/>
      <c r="J5" s="276" t="s">
        <v>180</v>
      </c>
      <c r="K5" s="284"/>
      <c r="L5" s="277" t="s">
        <v>184</v>
      </c>
      <c r="M5" s="2" t="s">
        <v>185</v>
      </c>
      <c r="N5" s="276" t="s">
        <v>3</v>
      </c>
      <c r="O5" s="284"/>
      <c r="P5" s="276" t="s">
        <v>180</v>
      </c>
      <c r="Q5" s="284"/>
      <c r="R5" s="277" t="s">
        <v>186</v>
      </c>
      <c r="S5" s="3" t="s">
        <v>187</v>
      </c>
    </row>
    <row r="6" spans="1:19" ht="15.75">
      <c r="A6" s="240"/>
      <c r="B6" s="2" t="s">
        <v>188</v>
      </c>
      <c r="C6" s="2" t="s">
        <v>189</v>
      </c>
      <c r="D6" s="2" t="s">
        <v>190</v>
      </c>
      <c r="E6" s="2" t="s">
        <v>191</v>
      </c>
      <c r="F6" s="285"/>
      <c r="G6" s="2" t="s">
        <v>192</v>
      </c>
      <c r="H6" s="2" t="s">
        <v>0</v>
      </c>
      <c r="I6" s="2" t="s">
        <v>189</v>
      </c>
      <c r="J6" s="2" t="s">
        <v>188</v>
      </c>
      <c r="K6" s="2" t="s">
        <v>14</v>
      </c>
      <c r="L6" s="285"/>
      <c r="M6" s="2" t="s">
        <v>193</v>
      </c>
      <c r="N6" s="2" t="s">
        <v>0</v>
      </c>
      <c r="O6" s="181" t="s">
        <v>194</v>
      </c>
      <c r="P6" s="2" t="s">
        <v>188</v>
      </c>
      <c r="Q6" s="181" t="s">
        <v>6</v>
      </c>
      <c r="R6" s="285"/>
      <c r="S6" s="4" t="s">
        <v>195</v>
      </c>
    </row>
    <row r="7" spans="1:19" ht="15.75">
      <c r="A7" s="241" t="s">
        <v>196</v>
      </c>
      <c r="B7" s="242">
        <v>817.3</v>
      </c>
      <c r="C7" s="242">
        <f>B7/B27*100</f>
        <v>1.3802479143445807</v>
      </c>
      <c r="D7" s="242">
        <v>3200</v>
      </c>
      <c r="E7" s="242">
        <f>D7/$D$27*100</f>
        <v>5.902752158193758</v>
      </c>
      <c r="F7" s="242">
        <f aca="true" t="shared" si="0" ref="F7:F12">B7+D7</f>
        <v>4017.3</v>
      </c>
      <c r="G7" s="242">
        <f>B7-D7</f>
        <v>-2382.7</v>
      </c>
      <c r="H7" s="242">
        <v>628.1</v>
      </c>
      <c r="I7" s="242">
        <f>H7/H27*100</f>
        <v>1.265437695174776</v>
      </c>
      <c r="J7" s="242">
        <v>2946.1</v>
      </c>
      <c r="K7" s="268">
        <f>J7/J27*100</f>
        <v>6.377115892462877</v>
      </c>
      <c r="L7" s="268">
        <f aca="true" t="shared" si="1" ref="L7:L27">(H7+J7)</f>
        <v>3574.2</v>
      </c>
      <c r="M7" s="268">
        <f aca="true" t="shared" si="2" ref="M7:M27">H7-J7</f>
        <v>-2318</v>
      </c>
      <c r="N7" s="268">
        <f>B7-H7</f>
        <v>189.19999999999993</v>
      </c>
      <c r="O7" s="268">
        <f>(B7-H7)/H7*100</f>
        <v>30.122591943957953</v>
      </c>
      <c r="P7" s="268">
        <f>D7-J7</f>
        <v>253.9000000000001</v>
      </c>
      <c r="Q7" s="268">
        <f>(D7-J7)/J7*100</f>
        <v>8.618173178099864</v>
      </c>
      <c r="R7" s="268">
        <f aca="true" t="shared" si="3" ref="R7:R27">((F7-L7)/L7*100)</f>
        <v>12.397179788484147</v>
      </c>
      <c r="S7" s="268">
        <f aca="true" t="shared" si="4" ref="S7:S26">(G7-M7)/M7*100</f>
        <v>2.7911993097497763</v>
      </c>
    </row>
    <row r="8" spans="1:19" ht="15.75">
      <c r="A8" s="241" t="s">
        <v>197</v>
      </c>
      <c r="B8" s="242">
        <v>16808.7</v>
      </c>
      <c r="C8" s="242">
        <f>B8/B27*100</f>
        <v>28.386361333468436</v>
      </c>
      <c r="D8" s="242">
        <v>2201.6</v>
      </c>
      <c r="E8" s="242">
        <f>D8/$D$27*100</f>
        <v>4.061093484837305</v>
      </c>
      <c r="F8" s="242">
        <f t="shared" si="0"/>
        <v>19010.3</v>
      </c>
      <c r="G8" s="242">
        <f>B8-D8</f>
        <v>14607.1</v>
      </c>
      <c r="H8" s="242">
        <v>13027.3</v>
      </c>
      <c r="I8" s="242">
        <f>H8/H27*100</f>
        <v>26.24619723985091</v>
      </c>
      <c r="J8" s="242">
        <v>1871.7</v>
      </c>
      <c r="K8" s="268">
        <f>J8/J27*100</f>
        <v>4.051474089787437</v>
      </c>
      <c r="L8" s="268">
        <f t="shared" si="1"/>
        <v>14899</v>
      </c>
      <c r="M8" s="268">
        <f t="shared" si="2"/>
        <v>11155.599999999999</v>
      </c>
      <c r="N8" s="268">
        <f aca="true" t="shared" si="5" ref="N8:N14">B8-H8</f>
        <v>3781.4000000000015</v>
      </c>
      <c r="O8" s="268">
        <f aca="true" t="shared" si="6" ref="O8:O14">(B8-H8)/H8*100</f>
        <v>29.02673616175264</v>
      </c>
      <c r="P8" s="268">
        <f aca="true" t="shared" si="7" ref="P8:P14">D8-J8</f>
        <v>329.89999999999986</v>
      </c>
      <c r="Q8" s="268">
        <f aca="true" t="shared" si="8" ref="Q8:Q14">(D8-J8)/J8*100</f>
        <v>17.625687877330762</v>
      </c>
      <c r="R8" s="268">
        <f t="shared" si="3"/>
        <v>27.59446942747835</v>
      </c>
      <c r="S8" s="268">
        <f t="shared" si="4"/>
        <v>30.939617770447146</v>
      </c>
    </row>
    <row r="9" spans="1:19" ht="15.75">
      <c r="A9" s="241" t="s">
        <v>198</v>
      </c>
      <c r="B9" s="242">
        <v>977.7</v>
      </c>
      <c r="C9" s="242">
        <f>B9/B27*100</f>
        <v>1.651129800385044</v>
      </c>
      <c r="D9" s="242">
        <v>85.4</v>
      </c>
      <c r="E9" s="242">
        <f aca="true" t="shared" si="9" ref="E9:E27">D9/$D$27*100</f>
        <v>0.1575296982217959</v>
      </c>
      <c r="F9" s="242">
        <f t="shared" si="0"/>
        <v>1063.1000000000001</v>
      </c>
      <c r="G9" s="242">
        <f aca="true" t="shared" si="10" ref="G9:G27">B9-D9</f>
        <v>892.3000000000001</v>
      </c>
      <c r="H9" s="242">
        <v>727.6</v>
      </c>
      <c r="I9" s="242">
        <f>H9/H27*100</f>
        <v>1.4659010778684396</v>
      </c>
      <c r="J9" s="242">
        <v>84</v>
      </c>
      <c r="K9" s="268">
        <f>J9/J27*100</f>
        <v>0.18182605307589073</v>
      </c>
      <c r="L9" s="268">
        <f t="shared" si="1"/>
        <v>811.6</v>
      </c>
      <c r="M9" s="268">
        <f t="shared" si="2"/>
        <v>643.6</v>
      </c>
      <c r="N9" s="268">
        <f t="shared" si="5"/>
        <v>250.10000000000002</v>
      </c>
      <c r="O9" s="268">
        <f t="shared" si="6"/>
        <v>34.373282023089615</v>
      </c>
      <c r="P9" s="268">
        <f t="shared" si="7"/>
        <v>1.4000000000000057</v>
      </c>
      <c r="Q9" s="268">
        <f t="shared" si="8"/>
        <v>1.6666666666666736</v>
      </c>
      <c r="R9" s="268">
        <f t="shared" si="3"/>
        <v>30.988171513060635</v>
      </c>
      <c r="S9" s="268">
        <f t="shared" si="4"/>
        <v>38.64201367308888</v>
      </c>
    </row>
    <row r="10" spans="1:19" ht="15.75">
      <c r="A10" s="241" t="s">
        <v>199</v>
      </c>
      <c r="B10" s="242">
        <v>880.8</v>
      </c>
      <c r="C10" s="242">
        <f>B10/B27*100</f>
        <v>1.4874860674840409</v>
      </c>
      <c r="D10" s="242">
        <v>1273.4</v>
      </c>
      <c r="E10" s="242">
        <f t="shared" si="9"/>
        <v>2.3489264369512286</v>
      </c>
      <c r="F10" s="242">
        <f t="shared" si="0"/>
        <v>2154.2</v>
      </c>
      <c r="G10" s="242">
        <f t="shared" si="10"/>
        <v>-392.60000000000014</v>
      </c>
      <c r="H10" s="242">
        <v>769.4</v>
      </c>
      <c r="I10" s="242">
        <f>H10/H27*100</f>
        <v>1.5501158456734159</v>
      </c>
      <c r="J10" s="242">
        <v>1182.9</v>
      </c>
      <c r="K10" s="268">
        <f>J10/J27*100</f>
        <v>2.560500454565133</v>
      </c>
      <c r="L10" s="268">
        <f t="shared" si="1"/>
        <v>1952.3000000000002</v>
      </c>
      <c r="M10" s="268">
        <f t="shared" si="2"/>
        <v>-413.5000000000001</v>
      </c>
      <c r="N10" s="268">
        <f t="shared" si="5"/>
        <v>111.39999999999998</v>
      </c>
      <c r="O10" s="268">
        <f t="shared" si="6"/>
        <v>14.478814660774628</v>
      </c>
      <c r="P10" s="268">
        <f t="shared" si="7"/>
        <v>90.5</v>
      </c>
      <c r="Q10" s="268">
        <f t="shared" si="8"/>
        <v>7.650688984698621</v>
      </c>
      <c r="R10" s="268">
        <f t="shared" si="3"/>
        <v>10.341648312247074</v>
      </c>
      <c r="S10" s="268">
        <f t="shared" si="4"/>
        <v>-5.054413542926232</v>
      </c>
    </row>
    <row r="11" spans="1:19" ht="15.75">
      <c r="A11" s="241" t="s">
        <v>200</v>
      </c>
      <c r="B11" s="242">
        <v>1670</v>
      </c>
      <c r="C11" s="242">
        <f>B11/B27*100</f>
        <v>2.820278988077144</v>
      </c>
      <c r="D11" s="242">
        <v>226.1</v>
      </c>
      <c r="E11" s="242">
        <f t="shared" si="9"/>
        <v>0.41706633217737765</v>
      </c>
      <c r="F11" s="242">
        <f t="shared" si="0"/>
        <v>1896.1</v>
      </c>
      <c r="G11" s="242">
        <f t="shared" si="10"/>
        <v>1443.9</v>
      </c>
      <c r="H11" s="242">
        <v>1118.3</v>
      </c>
      <c r="I11" s="242">
        <f>H11/H27*100</f>
        <v>2.25304724488768</v>
      </c>
      <c r="J11" s="242">
        <v>407.7</v>
      </c>
      <c r="K11" s="268">
        <f>J11/J27*100</f>
        <v>0.8825057361790554</v>
      </c>
      <c r="L11" s="268">
        <f t="shared" si="1"/>
        <v>1526</v>
      </c>
      <c r="M11" s="268">
        <f t="shared" si="2"/>
        <v>710.5999999999999</v>
      </c>
      <c r="N11" s="268">
        <f t="shared" si="5"/>
        <v>551.7</v>
      </c>
      <c r="O11" s="268">
        <f t="shared" si="6"/>
        <v>49.3338102476974</v>
      </c>
      <c r="P11" s="268">
        <f t="shared" si="7"/>
        <v>-181.6</v>
      </c>
      <c r="Q11" s="268">
        <f t="shared" si="8"/>
        <v>-44.542555800833945</v>
      </c>
      <c r="R11" s="268">
        <f t="shared" si="3"/>
        <v>24.2529488859764</v>
      </c>
      <c r="S11" s="268">
        <f t="shared" si="4"/>
        <v>103.19448353504086</v>
      </c>
    </row>
    <row r="12" spans="1:19" ht="15.75">
      <c r="A12" s="241" t="s">
        <v>201</v>
      </c>
      <c r="B12" s="242">
        <v>3617.5</v>
      </c>
      <c r="C12" s="242">
        <f>B12/B27*100</f>
        <v>6.109197149322795</v>
      </c>
      <c r="D12" s="242">
        <v>3577.2</v>
      </c>
      <c r="E12" s="242">
        <f t="shared" si="9"/>
        <v>6.598539068840847</v>
      </c>
      <c r="F12" s="242">
        <f t="shared" si="0"/>
        <v>7194.7</v>
      </c>
      <c r="G12" s="242">
        <f t="shared" si="10"/>
        <v>40.30000000000018</v>
      </c>
      <c r="H12" s="242">
        <v>3354.6</v>
      </c>
      <c r="I12" s="242">
        <f>H12/H27*100</f>
        <v>6.758537322453913</v>
      </c>
      <c r="J12" s="242">
        <v>3543.1</v>
      </c>
      <c r="K12" s="268">
        <f>J12/J27*100</f>
        <v>7.669379626823672</v>
      </c>
      <c r="L12" s="268">
        <f t="shared" si="1"/>
        <v>6897.7</v>
      </c>
      <c r="M12" s="268">
        <f t="shared" si="2"/>
        <v>-188.5</v>
      </c>
      <c r="N12" s="268">
        <f t="shared" si="5"/>
        <v>262.9000000000001</v>
      </c>
      <c r="O12" s="268">
        <f t="shared" si="6"/>
        <v>7.836999940380377</v>
      </c>
      <c r="P12" s="268">
        <f t="shared" si="7"/>
        <v>34.09999999999991</v>
      </c>
      <c r="Q12" s="268">
        <f t="shared" si="8"/>
        <v>0.9624340266997801</v>
      </c>
      <c r="R12" s="268">
        <f t="shared" si="3"/>
        <v>4.305783087115995</v>
      </c>
      <c r="S12" s="268">
        <f t="shared" si="4"/>
        <v>-121.37931034482767</v>
      </c>
    </row>
    <row r="13" spans="1:19" ht="15.75">
      <c r="A13" s="241" t="s">
        <v>202</v>
      </c>
      <c r="B13" s="242">
        <v>4173</v>
      </c>
      <c r="C13" s="242">
        <f>B13/B27*100</f>
        <v>7.04731989056642</v>
      </c>
      <c r="D13" s="242">
        <v>7967.6</v>
      </c>
      <c r="E13" s="242">
        <f t="shared" si="9"/>
        <v>14.697115029882685</v>
      </c>
      <c r="F13" s="242">
        <f aca="true" t="shared" si="11" ref="F13:F27">B13+D13</f>
        <v>12140.6</v>
      </c>
      <c r="G13" s="242">
        <f t="shared" si="10"/>
        <v>-3794.6000000000004</v>
      </c>
      <c r="H13" s="242">
        <v>3794.4</v>
      </c>
      <c r="I13" s="242">
        <f>H13/H27*100</f>
        <v>7.644605621033546</v>
      </c>
      <c r="J13" s="242">
        <v>7724</v>
      </c>
      <c r="K13" s="268">
        <f>J13/J27*100</f>
        <v>16.719338499502143</v>
      </c>
      <c r="L13" s="268">
        <f t="shared" si="1"/>
        <v>11518.4</v>
      </c>
      <c r="M13" s="268">
        <f t="shared" si="2"/>
        <v>-3929.6</v>
      </c>
      <c r="N13" s="268">
        <f t="shared" si="5"/>
        <v>378.5999999999999</v>
      </c>
      <c r="O13" s="268">
        <f t="shared" si="6"/>
        <v>9.977862112586967</v>
      </c>
      <c r="P13" s="268">
        <f t="shared" si="7"/>
        <v>243.60000000000036</v>
      </c>
      <c r="Q13" s="268">
        <f t="shared" si="8"/>
        <v>3.1538063179699685</v>
      </c>
      <c r="R13" s="268">
        <f t="shared" si="3"/>
        <v>5.401791915543832</v>
      </c>
      <c r="S13" s="268">
        <f t="shared" si="4"/>
        <v>-3.435464169381096</v>
      </c>
    </row>
    <row r="14" spans="1:19" ht="15.75">
      <c r="A14" s="241" t="s">
        <v>203</v>
      </c>
      <c r="B14" s="248">
        <v>737</v>
      </c>
      <c r="C14" s="242">
        <f>B14/B27*100</f>
        <v>1.244638092343027</v>
      </c>
      <c r="D14" s="248">
        <v>752</v>
      </c>
      <c r="E14" s="242">
        <f t="shared" si="9"/>
        <v>1.3871467571755332</v>
      </c>
      <c r="F14" s="242">
        <f t="shared" si="11"/>
        <v>1489</v>
      </c>
      <c r="G14" s="242">
        <f t="shared" si="10"/>
        <v>-15</v>
      </c>
      <c r="H14" s="242">
        <v>677.7</v>
      </c>
      <c r="I14" s="242">
        <f>H14/H27*100</f>
        <v>1.3653671804170444</v>
      </c>
      <c r="J14" s="242">
        <v>812.6</v>
      </c>
      <c r="K14" s="268">
        <f>J14/J27*100</f>
        <v>1.7589506039222478</v>
      </c>
      <c r="L14" s="268">
        <f t="shared" si="1"/>
        <v>1490.3000000000002</v>
      </c>
      <c r="M14" s="268">
        <f t="shared" si="2"/>
        <v>-134.89999999999998</v>
      </c>
      <c r="N14" s="268">
        <f t="shared" si="5"/>
        <v>59.299999999999955</v>
      </c>
      <c r="O14" s="268">
        <f t="shared" si="6"/>
        <v>8.750184447395595</v>
      </c>
      <c r="P14" s="268">
        <f t="shared" si="7"/>
        <v>-60.60000000000002</v>
      </c>
      <c r="Q14" s="268">
        <f t="shared" si="8"/>
        <v>-7.457543686930841</v>
      </c>
      <c r="R14" s="268">
        <f t="shared" si="3"/>
        <v>-0.0872307589076147</v>
      </c>
      <c r="S14" s="268">
        <f t="shared" si="4"/>
        <v>-88.880652335063</v>
      </c>
    </row>
    <row r="15" spans="1:19" ht="15.75">
      <c r="A15" s="247" t="s">
        <v>204</v>
      </c>
      <c r="B15" s="157">
        <v>792.5</v>
      </c>
      <c r="C15" s="242">
        <f>B15/B27*100</f>
        <v>1.3383659269767283</v>
      </c>
      <c r="D15" s="157">
        <v>1512.7</v>
      </c>
      <c r="E15" s="242">
        <f t="shared" si="9"/>
        <v>2.790341621781155</v>
      </c>
      <c r="F15" s="242">
        <f t="shared" si="11"/>
        <v>2305.2</v>
      </c>
      <c r="G15" s="242">
        <f t="shared" si="10"/>
        <v>-720.2</v>
      </c>
      <c r="H15" s="242">
        <v>709</v>
      </c>
      <c r="I15" s="242">
        <f>H15/H27*100</f>
        <v>1.428427520902589</v>
      </c>
      <c r="J15" s="242">
        <v>1239.8</v>
      </c>
      <c r="K15" s="268">
        <f>J15/J27*100</f>
        <v>2.683665959565349</v>
      </c>
      <c r="L15" s="268">
        <f t="shared" si="1"/>
        <v>1948.8</v>
      </c>
      <c r="M15" s="268">
        <f t="shared" si="2"/>
        <v>-530.8</v>
      </c>
      <c r="N15" s="268">
        <f>'A03'!B15-H15</f>
        <v>-380.3</v>
      </c>
      <c r="O15" s="268">
        <f>('A03'!B15-H15)/H15*100</f>
        <v>-53.63892806770099</v>
      </c>
      <c r="P15" s="268">
        <f>'A03'!D15-J15</f>
        <v>-583.4</v>
      </c>
      <c r="Q15" s="268">
        <f>('A03'!D15-J15)/J15*100</f>
        <v>-47.05597677044685</v>
      </c>
      <c r="R15" s="268">
        <f t="shared" si="3"/>
        <v>18.28817733990147</v>
      </c>
      <c r="S15" s="268">
        <f t="shared" si="4"/>
        <v>35.68198944988698</v>
      </c>
    </row>
    <row r="16" spans="1:19" ht="15.75">
      <c r="A16" s="241" t="s">
        <v>205</v>
      </c>
      <c r="B16" s="249">
        <v>1324.8</v>
      </c>
      <c r="C16" s="242">
        <f>B16/B27*100</f>
        <v>2.2373087445536526</v>
      </c>
      <c r="D16" s="249">
        <v>1628.4</v>
      </c>
      <c r="E16" s="242">
        <f t="shared" si="9"/>
        <v>3.0037630045008488</v>
      </c>
      <c r="F16" s="242">
        <f t="shared" si="11"/>
        <v>2953.2</v>
      </c>
      <c r="G16" s="242">
        <f t="shared" si="10"/>
        <v>-303.60000000000014</v>
      </c>
      <c r="H16" s="242">
        <v>1185.9</v>
      </c>
      <c r="I16" s="242">
        <f>H16/H27*100</f>
        <v>2.3892414626775462</v>
      </c>
      <c r="J16" s="242">
        <v>1785.1</v>
      </c>
      <c r="K16" s="268">
        <f>J16/J27*100</f>
        <v>3.8640200874496733</v>
      </c>
      <c r="L16" s="268">
        <f t="shared" si="1"/>
        <v>2971</v>
      </c>
      <c r="M16" s="268">
        <f t="shared" si="2"/>
        <v>-599.1999999999998</v>
      </c>
      <c r="N16" s="268">
        <f aca="true" t="shared" si="12" ref="N16:N27">B16-H16</f>
        <v>138.89999999999986</v>
      </c>
      <c r="O16" s="268">
        <f aca="true" t="shared" si="13" ref="O16:O27">(B16-H16)/H16*100</f>
        <v>11.712623324057665</v>
      </c>
      <c r="P16" s="268">
        <f aca="true" t="shared" si="14" ref="P16:P27">D16-J16</f>
        <v>-156.69999999999982</v>
      </c>
      <c r="Q16" s="268">
        <f aca="true" t="shared" si="15" ref="Q16:Q27">(D16-J16)/J16*100</f>
        <v>-8.778219707579398</v>
      </c>
      <c r="R16" s="268">
        <f t="shared" si="3"/>
        <v>-0.5991248737798782</v>
      </c>
      <c r="S16" s="268">
        <f t="shared" si="4"/>
        <v>-49.332443257676864</v>
      </c>
    </row>
    <row r="17" spans="1:19" ht="15.75">
      <c r="A17" s="243" t="s">
        <v>206</v>
      </c>
      <c r="B17" s="244">
        <v>7959.9</v>
      </c>
      <c r="C17" s="242">
        <f>B17/B27*100</f>
        <v>13.442598034248658</v>
      </c>
      <c r="D17" s="244">
        <v>19329.5</v>
      </c>
      <c r="E17" s="242">
        <f t="shared" si="9"/>
        <v>35.655389950564455</v>
      </c>
      <c r="F17" s="242">
        <f t="shared" si="11"/>
        <v>27289.4</v>
      </c>
      <c r="G17" s="242">
        <f t="shared" si="10"/>
        <v>-11369.6</v>
      </c>
      <c r="H17" s="244">
        <v>7395</v>
      </c>
      <c r="I17" s="242">
        <f>H17/H27*100</f>
        <v>14.89876095497129</v>
      </c>
      <c r="J17" s="244">
        <v>13926.8</v>
      </c>
      <c r="K17" s="244">
        <f>J17/J27*100</f>
        <v>30.145893761634703</v>
      </c>
      <c r="L17" s="244">
        <f t="shared" si="1"/>
        <v>21321.8</v>
      </c>
      <c r="M17" s="244">
        <f t="shared" si="2"/>
        <v>-6531.799999999999</v>
      </c>
      <c r="N17" s="244">
        <f t="shared" si="12"/>
        <v>564.8999999999996</v>
      </c>
      <c r="O17" s="244">
        <f t="shared" si="13"/>
        <v>7.638945233265715</v>
      </c>
      <c r="P17" s="244">
        <f t="shared" si="14"/>
        <v>5402.700000000001</v>
      </c>
      <c r="Q17" s="244">
        <f t="shared" si="15"/>
        <v>38.793549128299404</v>
      </c>
      <c r="R17" s="244">
        <f t="shared" si="3"/>
        <v>27.988256150981634</v>
      </c>
      <c r="S17" s="244">
        <f t="shared" si="4"/>
        <v>74.06534186594816</v>
      </c>
    </row>
    <row r="18" spans="1:19" ht="15.75">
      <c r="A18" s="241" t="s">
        <v>207</v>
      </c>
      <c r="B18" s="242">
        <v>1055.3</v>
      </c>
      <c r="C18" s="242">
        <f>B18/B27*100</f>
        <v>1.782179889890904</v>
      </c>
      <c r="D18" s="242">
        <v>1261.9</v>
      </c>
      <c r="E18" s="242">
        <f t="shared" si="9"/>
        <v>2.3277134213827195</v>
      </c>
      <c r="F18" s="242">
        <f t="shared" si="11"/>
        <v>2317.2</v>
      </c>
      <c r="G18" s="242">
        <f t="shared" si="10"/>
        <v>-206.60000000000014</v>
      </c>
      <c r="H18" s="242">
        <v>758.9</v>
      </c>
      <c r="I18" s="242">
        <f>H18/H27*100</f>
        <v>1.528961418353984</v>
      </c>
      <c r="J18" s="242">
        <v>1207.1</v>
      </c>
      <c r="K18" s="268">
        <f>J18/J27*100</f>
        <v>2.6128836746179487</v>
      </c>
      <c r="L18" s="268">
        <f t="shared" si="1"/>
        <v>1966</v>
      </c>
      <c r="M18" s="268">
        <f t="shared" si="2"/>
        <v>-448.19999999999993</v>
      </c>
      <c r="N18" s="268">
        <f t="shared" si="12"/>
        <v>296.4</v>
      </c>
      <c r="O18" s="268">
        <f t="shared" si="13"/>
        <v>39.05652918698115</v>
      </c>
      <c r="P18" s="268">
        <f t="shared" si="14"/>
        <v>54.80000000000018</v>
      </c>
      <c r="Q18" s="268">
        <f t="shared" si="15"/>
        <v>4.539806146963813</v>
      </c>
      <c r="R18" s="268">
        <f t="shared" si="3"/>
        <v>17.863682604272626</v>
      </c>
      <c r="S18" s="268">
        <f t="shared" si="4"/>
        <v>-53.90450691655507</v>
      </c>
    </row>
    <row r="19" spans="1:19" ht="15.75">
      <c r="A19" s="241" t="s">
        <v>208</v>
      </c>
      <c r="B19" s="242">
        <v>847.6</v>
      </c>
      <c r="C19" s="242">
        <f>B19/B27*100</f>
        <v>1.431418245685142</v>
      </c>
      <c r="D19" s="242">
        <v>460.1</v>
      </c>
      <c r="E19" s="242">
        <f t="shared" si="9"/>
        <v>0.8487050837452962</v>
      </c>
      <c r="F19" s="242">
        <f t="shared" si="11"/>
        <v>1307.7</v>
      </c>
      <c r="G19" s="242">
        <f t="shared" si="10"/>
        <v>387.5</v>
      </c>
      <c r="H19" s="242">
        <v>699</v>
      </c>
      <c r="I19" s="242">
        <f>H19/H27*100</f>
        <v>1.4082804472650348</v>
      </c>
      <c r="J19" s="242">
        <v>383.5</v>
      </c>
      <c r="K19" s="268">
        <f>J19/J27*100</f>
        <v>0.8301225161262393</v>
      </c>
      <c r="L19" s="268">
        <f t="shared" si="1"/>
        <v>1082.5</v>
      </c>
      <c r="M19" s="268">
        <f t="shared" si="2"/>
        <v>315.5</v>
      </c>
      <c r="N19" s="268">
        <f t="shared" si="12"/>
        <v>148.60000000000002</v>
      </c>
      <c r="O19" s="268">
        <f t="shared" si="13"/>
        <v>21.258941344778258</v>
      </c>
      <c r="P19" s="268">
        <f t="shared" si="14"/>
        <v>76.60000000000002</v>
      </c>
      <c r="Q19" s="268">
        <f t="shared" si="15"/>
        <v>19.973924380704048</v>
      </c>
      <c r="R19" s="268">
        <f t="shared" si="3"/>
        <v>20.803695150115477</v>
      </c>
      <c r="S19" s="268">
        <f t="shared" si="4"/>
        <v>22.820919175911254</v>
      </c>
    </row>
    <row r="20" spans="1:19" ht="15.75">
      <c r="A20" s="241" t="s">
        <v>209</v>
      </c>
      <c r="B20" s="242">
        <v>1252.7</v>
      </c>
      <c r="C20" s="242">
        <f>B20/B27*100</f>
        <v>2.115546999020502</v>
      </c>
      <c r="D20" s="242">
        <v>521.9</v>
      </c>
      <c r="E20" s="242">
        <f t="shared" si="9"/>
        <v>0.9627019848004131</v>
      </c>
      <c r="F20" s="242">
        <f t="shared" si="11"/>
        <v>1774.6</v>
      </c>
      <c r="G20" s="242">
        <f t="shared" si="10"/>
        <v>730.8000000000001</v>
      </c>
      <c r="H20" s="242">
        <v>1191.8</v>
      </c>
      <c r="I20" s="242">
        <f>H20/H27*100</f>
        <v>2.4011282361237027</v>
      </c>
      <c r="J20" s="242">
        <v>453.7</v>
      </c>
      <c r="K20" s="268">
        <f>J20/J27*100</f>
        <v>0.982077146196805</v>
      </c>
      <c r="L20" s="268">
        <f t="shared" si="1"/>
        <v>1645.5</v>
      </c>
      <c r="M20" s="268">
        <f t="shared" si="2"/>
        <v>738.0999999999999</v>
      </c>
      <c r="N20" s="268">
        <f t="shared" si="12"/>
        <v>60.90000000000009</v>
      </c>
      <c r="O20" s="268">
        <f t="shared" si="13"/>
        <v>5.109917771438169</v>
      </c>
      <c r="P20" s="268">
        <f t="shared" si="14"/>
        <v>68.19999999999999</v>
      </c>
      <c r="Q20" s="268">
        <f t="shared" si="15"/>
        <v>15.031959444566892</v>
      </c>
      <c r="R20" s="268">
        <f t="shared" si="3"/>
        <v>7.845639623214823</v>
      </c>
      <c r="S20" s="268">
        <f t="shared" si="4"/>
        <v>-0.9890258772523833</v>
      </c>
    </row>
    <row r="21" spans="1:19" ht="15.75">
      <c r="A21" s="241" t="s">
        <v>210</v>
      </c>
      <c r="B21" s="242">
        <v>564.8</v>
      </c>
      <c r="C21" s="242">
        <f>B21/B27*100</f>
        <v>0.9538284865065694</v>
      </c>
      <c r="D21" s="242">
        <v>283.6</v>
      </c>
      <c r="E21" s="242">
        <f t="shared" si="9"/>
        <v>0.5231314100199219</v>
      </c>
      <c r="F21" s="242">
        <f t="shared" si="11"/>
        <v>848.4</v>
      </c>
      <c r="G21" s="242">
        <f t="shared" si="10"/>
        <v>281.19999999999993</v>
      </c>
      <c r="H21" s="242">
        <v>538.6</v>
      </c>
      <c r="I21" s="242">
        <f>H21/H27*100</f>
        <v>1.0851213861186664</v>
      </c>
      <c r="J21" s="242">
        <v>242.6</v>
      </c>
      <c r="K21" s="268">
        <f>J21/J27*100</f>
        <v>0.5251309580501321</v>
      </c>
      <c r="L21" s="268">
        <f t="shared" si="1"/>
        <v>781.2</v>
      </c>
      <c r="M21" s="268">
        <f t="shared" si="2"/>
        <v>296</v>
      </c>
      <c r="N21" s="268">
        <f t="shared" si="12"/>
        <v>26.199999999999932</v>
      </c>
      <c r="O21" s="268">
        <f t="shared" si="13"/>
        <v>4.864463423691038</v>
      </c>
      <c r="P21" s="268">
        <f t="shared" si="14"/>
        <v>41.00000000000003</v>
      </c>
      <c r="Q21" s="268">
        <f t="shared" si="15"/>
        <v>16.90024732069251</v>
      </c>
      <c r="R21" s="268">
        <f t="shared" si="3"/>
        <v>8.6021505376344</v>
      </c>
      <c r="S21" s="268">
        <f t="shared" si="4"/>
        <v>-5.000000000000023</v>
      </c>
    </row>
    <row r="22" spans="1:19" ht="15.75">
      <c r="A22" s="241" t="s">
        <v>211</v>
      </c>
      <c r="B22" s="242">
        <v>1264.9</v>
      </c>
      <c r="C22" s="242">
        <f>B22/B27*100</f>
        <v>2.136150234741784</v>
      </c>
      <c r="D22" s="242">
        <v>103.5</v>
      </c>
      <c r="E22" s="242">
        <f t="shared" si="9"/>
        <v>0.19091714011657937</v>
      </c>
      <c r="F22" s="242">
        <f t="shared" si="11"/>
        <v>1368.4</v>
      </c>
      <c r="G22" s="242">
        <f t="shared" si="10"/>
        <v>1161.4</v>
      </c>
      <c r="H22" s="242">
        <v>939.2</v>
      </c>
      <c r="I22" s="242">
        <f>H22/H27*100</f>
        <v>1.8922131560390854</v>
      </c>
      <c r="J22" s="242">
        <v>110.4</v>
      </c>
      <c r="K22" s="268">
        <f>J22/J27*100</f>
        <v>0.23897138404259927</v>
      </c>
      <c r="L22" s="268">
        <f t="shared" si="1"/>
        <v>1049.6000000000001</v>
      </c>
      <c r="M22" s="268">
        <f t="shared" si="2"/>
        <v>828.8000000000001</v>
      </c>
      <c r="N22" s="268">
        <f t="shared" si="12"/>
        <v>325.70000000000005</v>
      </c>
      <c r="O22" s="268">
        <f t="shared" si="13"/>
        <v>34.67844974446337</v>
      </c>
      <c r="P22" s="268">
        <f t="shared" si="14"/>
        <v>-6.900000000000006</v>
      </c>
      <c r="Q22" s="268">
        <f t="shared" si="15"/>
        <v>-6.250000000000004</v>
      </c>
      <c r="R22" s="268">
        <f t="shared" si="3"/>
        <v>30.37347560975609</v>
      </c>
      <c r="S22" s="268">
        <f t="shared" si="4"/>
        <v>40.13030888030888</v>
      </c>
    </row>
    <row r="23" spans="1:19" ht="15.75">
      <c r="A23" s="241" t="s">
        <v>212</v>
      </c>
      <c r="B23" s="242">
        <v>1758.4</v>
      </c>
      <c r="C23" s="242">
        <f>B23/B27*100</f>
        <v>2.9695680075657784</v>
      </c>
      <c r="D23" s="242">
        <v>106.8</v>
      </c>
      <c r="E23" s="242">
        <f t="shared" si="9"/>
        <v>0.19700435327971666</v>
      </c>
      <c r="F23" s="242">
        <f t="shared" si="11"/>
        <v>1865.2</v>
      </c>
      <c r="G23" s="242">
        <f t="shared" si="10"/>
        <v>1651.6000000000001</v>
      </c>
      <c r="H23" s="242">
        <v>1405.4</v>
      </c>
      <c r="I23" s="242">
        <f>H23/H27*100</f>
        <v>2.83146972902186</v>
      </c>
      <c r="J23" s="242">
        <v>88</v>
      </c>
      <c r="K23" s="268">
        <f>J23/J27*100</f>
        <v>0.19048443655569505</v>
      </c>
      <c r="L23" s="268">
        <f t="shared" si="1"/>
        <v>1493.4</v>
      </c>
      <c r="M23" s="268">
        <f t="shared" si="2"/>
        <v>1317.4</v>
      </c>
      <c r="N23" s="268">
        <f t="shared" si="12"/>
        <v>353</v>
      </c>
      <c r="O23" s="268">
        <f t="shared" si="13"/>
        <v>25.117404297708834</v>
      </c>
      <c r="P23" s="268">
        <f t="shared" si="14"/>
        <v>18.799999999999997</v>
      </c>
      <c r="Q23" s="268">
        <f t="shared" si="15"/>
        <v>21.36363636363636</v>
      </c>
      <c r="R23" s="268">
        <f t="shared" si="3"/>
        <v>24.896209990625415</v>
      </c>
      <c r="S23" s="268">
        <f t="shared" si="4"/>
        <v>25.368149385152577</v>
      </c>
    </row>
    <row r="24" spans="1:19" ht="15.75">
      <c r="A24" s="241" t="s">
        <v>213</v>
      </c>
      <c r="B24" s="242">
        <v>882.3</v>
      </c>
      <c r="C24" s="242">
        <f>B24/B27*100</f>
        <v>1.4900192522038707</v>
      </c>
      <c r="D24" s="242">
        <v>257.6</v>
      </c>
      <c r="E24" s="242">
        <f t="shared" si="9"/>
        <v>0.47517154873459755</v>
      </c>
      <c r="F24" s="242">
        <f t="shared" si="11"/>
        <v>1139.9</v>
      </c>
      <c r="G24" s="242">
        <f t="shared" si="10"/>
        <v>624.6999999999999</v>
      </c>
      <c r="H24" s="242">
        <v>694.9</v>
      </c>
      <c r="I24" s="242">
        <f>H24/H27*100</f>
        <v>1.4000201470736375</v>
      </c>
      <c r="J24" s="242">
        <v>264.7</v>
      </c>
      <c r="K24" s="268">
        <f>J24/J27*100</f>
        <v>0.5729685267760509</v>
      </c>
      <c r="L24" s="268">
        <f t="shared" si="1"/>
        <v>959.5999999999999</v>
      </c>
      <c r="M24" s="268">
        <f t="shared" si="2"/>
        <v>430.2</v>
      </c>
      <c r="N24" s="268">
        <f t="shared" si="12"/>
        <v>187.39999999999998</v>
      </c>
      <c r="O24" s="268">
        <f t="shared" si="13"/>
        <v>26.967909051662108</v>
      </c>
      <c r="P24" s="268">
        <f t="shared" si="14"/>
        <v>-7.099999999999966</v>
      </c>
      <c r="Q24" s="268">
        <f t="shared" si="15"/>
        <v>-2.6822818284850647</v>
      </c>
      <c r="R24" s="268">
        <f t="shared" si="3"/>
        <v>18.7890787828262</v>
      </c>
      <c r="S24" s="268">
        <f t="shared" si="4"/>
        <v>45.21152952115294</v>
      </c>
    </row>
    <row r="25" spans="1:19" ht="15.75">
      <c r="A25" s="241" t="s">
        <v>214</v>
      </c>
      <c r="B25" s="242">
        <v>527.6</v>
      </c>
      <c r="C25" s="242">
        <f>B25/B27*100</f>
        <v>0.8910055054547912</v>
      </c>
      <c r="D25" s="242">
        <v>91.8</v>
      </c>
      <c r="E25" s="242">
        <f t="shared" si="9"/>
        <v>0.1693352025381834</v>
      </c>
      <c r="F25" s="242">
        <f t="shared" si="11"/>
        <v>619.4</v>
      </c>
      <c r="G25" s="242">
        <f t="shared" si="10"/>
        <v>435.8</v>
      </c>
      <c r="H25" s="242">
        <v>441.4</v>
      </c>
      <c r="I25" s="242">
        <f>H25/H27*100</f>
        <v>0.88929183036164</v>
      </c>
      <c r="J25" s="242">
        <v>90.7</v>
      </c>
      <c r="K25" s="268">
        <f>J25/J27*100</f>
        <v>0.19632884540456297</v>
      </c>
      <c r="L25" s="268">
        <f t="shared" si="1"/>
        <v>532.1</v>
      </c>
      <c r="M25" s="268">
        <f t="shared" si="2"/>
        <v>350.7</v>
      </c>
      <c r="N25" s="268">
        <f t="shared" si="12"/>
        <v>86.20000000000005</v>
      </c>
      <c r="O25" s="268">
        <f t="shared" si="13"/>
        <v>19.52877208880835</v>
      </c>
      <c r="P25" s="268">
        <f t="shared" si="14"/>
        <v>1.0999999999999943</v>
      </c>
      <c r="Q25" s="268">
        <f t="shared" si="15"/>
        <v>1.2127894156560026</v>
      </c>
      <c r="R25" s="268">
        <f t="shared" si="3"/>
        <v>16.406690471715834</v>
      </c>
      <c r="S25" s="268">
        <f t="shared" si="4"/>
        <v>24.265754205873975</v>
      </c>
    </row>
    <row r="26" spans="1:19" ht="15.75">
      <c r="A26" s="241" t="s">
        <v>215</v>
      </c>
      <c r="B26" s="242">
        <v>369.7</v>
      </c>
      <c r="C26" s="242">
        <f>B26/B27*100</f>
        <v>0.6243455939473773</v>
      </c>
      <c r="D26" s="242">
        <v>400.8</v>
      </c>
      <c r="E26" s="242">
        <f t="shared" si="9"/>
        <v>0.7393197078137682</v>
      </c>
      <c r="F26" s="242">
        <f t="shared" si="11"/>
        <v>770.5</v>
      </c>
      <c r="G26" s="242">
        <f t="shared" si="10"/>
        <v>-31.100000000000023</v>
      </c>
      <c r="H26" s="242">
        <v>205.4</v>
      </c>
      <c r="I26" s="242">
        <f>H26/H27*100</f>
        <v>0.41382089251536214</v>
      </c>
      <c r="J26" s="242">
        <v>197.1</v>
      </c>
      <c r="K26" s="268">
        <f>J26/J27*100</f>
        <v>0.4266418459673579</v>
      </c>
      <c r="L26" s="268">
        <f t="shared" si="1"/>
        <v>402.5</v>
      </c>
      <c r="M26" s="268">
        <f t="shared" si="2"/>
        <v>8.300000000000011</v>
      </c>
      <c r="N26" s="268">
        <f t="shared" si="12"/>
        <v>164.29999999999998</v>
      </c>
      <c r="O26" s="268">
        <f t="shared" si="13"/>
        <v>79.9902629016553</v>
      </c>
      <c r="P26" s="268">
        <f t="shared" si="14"/>
        <v>203.70000000000002</v>
      </c>
      <c r="Q26" s="268">
        <f t="shared" si="15"/>
        <v>103.34855403348556</v>
      </c>
      <c r="R26" s="268">
        <f t="shared" si="3"/>
        <v>91.42857142857143</v>
      </c>
      <c r="S26" s="268">
        <f t="shared" si="4"/>
        <v>-474.69879518072264</v>
      </c>
    </row>
    <row r="27" spans="1:19" ht="15.75">
      <c r="A27" s="65" t="s">
        <v>216</v>
      </c>
      <c r="B27" s="245">
        <v>59214</v>
      </c>
      <c r="C27" s="242">
        <f>B27/B27*100</f>
        <v>100</v>
      </c>
      <c r="D27" s="245">
        <v>54212</v>
      </c>
      <c r="E27" s="242">
        <f t="shared" si="9"/>
        <v>100</v>
      </c>
      <c r="F27" s="242">
        <f t="shared" si="11"/>
        <v>113426</v>
      </c>
      <c r="G27" s="242">
        <f t="shared" si="10"/>
        <v>5002</v>
      </c>
      <c r="H27" s="245">
        <v>49635</v>
      </c>
      <c r="I27" s="242">
        <f>H27/H27*100</f>
        <v>100</v>
      </c>
      <c r="J27" s="245">
        <v>46198</v>
      </c>
      <c r="K27" s="246">
        <f>J27/J27*100</f>
        <v>100</v>
      </c>
      <c r="L27" s="156">
        <f t="shared" si="1"/>
        <v>95833</v>
      </c>
      <c r="M27" s="156">
        <f t="shared" si="2"/>
        <v>3437</v>
      </c>
      <c r="N27" s="156">
        <f t="shared" si="12"/>
        <v>9579</v>
      </c>
      <c r="O27" s="246">
        <f t="shared" si="13"/>
        <v>19.298881837413116</v>
      </c>
      <c r="P27" s="156">
        <f t="shared" si="14"/>
        <v>8014</v>
      </c>
      <c r="Q27" s="246">
        <f t="shared" si="15"/>
        <v>17.347071301787956</v>
      </c>
      <c r="R27" s="246">
        <f t="shared" si="3"/>
        <v>18.357976897310945</v>
      </c>
      <c r="S27" s="269">
        <f>(G27-M27)/M27*100</f>
        <v>45.53389583939482</v>
      </c>
    </row>
    <row r="28" spans="1:3" ht="15.75">
      <c r="A28" s="12" t="s">
        <v>222</v>
      </c>
      <c r="B28" s="104"/>
      <c r="C28" s="111"/>
    </row>
    <row r="29" spans="1:3" ht="15.75">
      <c r="A29" s="12" t="s">
        <v>217</v>
      </c>
      <c r="B29" s="104"/>
      <c r="C29" s="111"/>
    </row>
  </sheetData>
  <sheetProtection/>
  <mergeCells count="14">
    <mergeCell ref="H5:I5"/>
    <mergeCell ref="J5:K5"/>
    <mergeCell ref="L5:L6"/>
    <mergeCell ref="N5:O5"/>
    <mergeCell ref="P5:Q5"/>
    <mergeCell ref="R5:R6"/>
    <mergeCell ref="A1:S1"/>
    <mergeCell ref="A2:S2"/>
    <mergeCell ref="B4:G4"/>
    <mergeCell ref="H4:M4"/>
    <mergeCell ref="N4:R4"/>
    <mergeCell ref="B5:C5"/>
    <mergeCell ref="D5:E5"/>
    <mergeCell ref="F5:F6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7">
      <selection activeCell="F11" sqref="F11"/>
    </sheetView>
  </sheetViews>
  <sheetFormatPr defaultColWidth="9.00390625" defaultRowHeight="16.5"/>
  <cols>
    <col min="1" max="1" width="12.375" style="17" customWidth="1"/>
    <col min="2" max="2" width="7.75390625" style="17" customWidth="1"/>
    <col min="3" max="3" width="9.50390625" style="21" customWidth="1"/>
    <col min="4" max="4" width="8.25390625" style="17" customWidth="1"/>
    <col min="5" max="5" width="8.75390625" style="27" customWidth="1"/>
    <col min="6" max="6" width="7.625" style="17" customWidth="1"/>
    <col min="7" max="7" width="8.875" style="27" customWidth="1"/>
    <col min="8" max="8" width="18.375" style="27" customWidth="1"/>
    <col min="9" max="9" width="9.00390625" style="27" customWidth="1"/>
    <col min="10" max="16384" width="9.00390625" style="17" customWidth="1"/>
  </cols>
  <sheetData>
    <row r="1" spans="1:9" ht="33" customHeight="1">
      <c r="A1" s="289" t="s">
        <v>107</v>
      </c>
      <c r="B1" s="289"/>
      <c r="C1" s="289"/>
      <c r="D1" s="289"/>
      <c r="E1" s="289"/>
      <c r="F1" s="289"/>
      <c r="G1" s="289"/>
      <c r="H1" s="289"/>
      <c r="I1" s="55"/>
    </row>
    <row r="2" spans="1:9" ht="19.5">
      <c r="A2" s="290" t="s">
        <v>165</v>
      </c>
      <c r="B2" s="290"/>
      <c r="C2" s="290"/>
      <c r="D2" s="290"/>
      <c r="E2" s="290"/>
      <c r="F2" s="290"/>
      <c r="G2" s="290"/>
      <c r="H2" s="290"/>
      <c r="I2" s="18"/>
    </row>
    <row r="3" spans="1:9" ht="19.5">
      <c r="A3" s="5"/>
      <c r="B3" s="5"/>
      <c r="C3" s="18"/>
      <c r="D3" s="5"/>
      <c r="E3" s="22"/>
      <c r="F3" s="5"/>
      <c r="G3" s="17"/>
      <c r="H3" s="29" t="s">
        <v>108</v>
      </c>
      <c r="I3" s="29"/>
    </row>
    <row r="4" spans="1:9" ht="24.75" customHeight="1">
      <c r="A4" s="6" t="s">
        <v>109</v>
      </c>
      <c r="B4" s="7" t="s">
        <v>110</v>
      </c>
      <c r="C4" s="19"/>
      <c r="D4" s="8" t="s">
        <v>111</v>
      </c>
      <c r="E4" s="23" t="s">
        <v>89</v>
      </c>
      <c r="F4" s="8" t="s">
        <v>90</v>
      </c>
      <c r="G4" s="28" t="s">
        <v>89</v>
      </c>
      <c r="H4" s="58" t="s">
        <v>91</v>
      </c>
      <c r="I4" s="56"/>
    </row>
    <row r="5" spans="1:9" ht="24.75" customHeight="1">
      <c r="A5" s="9"/>
      <c r="B5" s="10" t="s">
        <v>92</v>
      </c>
      <c r="C5" s="20" t="s">
        <v>0</v>
      </c>
      <c r="D5" s="11" t="s">
        <v>92</v>
      </c>
      <c r="E5" s="24" t="s">
        <v>0</v>
      </c>
      <c r="F5" s="10" t="s">
        <v>92</v>
      </c>
      <c r="G5" s="10" t="s">
        <v>0</v>
      </c>
      <c r="H5" s="20" t="s">
        <v>0</v>
      </c>
      <c r="I5" s="18"/>
    </row>
    <row r="6" spans="1:9" ht="19.5" customHeight="1">
      <c r="A6" s="223" t="s">
        <v>58</v>
      </c>
      <c r="B6" s="41">
        <v>1</v>
      </c>
      <c r="C6" s="225">
        <v>10888.900000000001</v>
      </c>
      <c r="D6" s="181">
        <v>2</v>
      </c>
      <c r="E6" s="224">
        <v>3420.8</v>
      </c>
      <c r="F6" s="181">
        <v>1</v>
      </c>
      <c r="G6" s="224">
        <v>7468.1</v>
      </c>
      <c r="H6" s="225">
        <v>-4047.3</v>
      </c>
      <c r="I6" s="54"/>
    </row>
    <row r="7" spans="1:9" ht="19.5" customHeight="1">
      <c r="A7" s="58" t="s">
        <v>232</v>
      </c>
      <c r="B7" s="41">
        <v>2</v>
      </c>
      <c r="C7" s="225">
        <v>7736.099999999999</v>
      </c>
      <c r="D7" s="181">
        <v>1</v>
      </c>
      <c r="E7" s="225">
        <v>6770.7</v>
      </c>
      <c r="F7" s="181">
        <v>5</v>
      </c>
      <c r="G7" s="225">
        <v>965.4</v>
      </c>
      <c r="H7" s="225">
        <v>5805.3</v>
      </c>
      <c r="I7" s="54"/>
    </row>
    <row r="8" spans="1:9" ht="19.5" customHeight="1">
      <c r="A8" s="58" t="s">
        <v>54</v>
      </c>
      <c r="B8" s="41">
        <v>3</v>
      </c>
      <c r="C8" s="225">
        <v>5611.8</v>
      </c>
      <c r="D8" s="181">
        <v>3</v>
      </c>
      <c r="E8" s="225">
        <v>1832</v>
      </c>
      <c r="F8" s="181">
        <v>2</v>
      </c>
      <c r="G8" s="225">
        <v>3779.8</v>
      </c>
      <c r="H8" s="225">
        <v>-1947.8000000000002</v>
      </c>
      <c r="I8" s="54"/>
    </row>
    <row r="9" spans="1:9" ht="19.5" customHeight="1">
      <c r="A9" s="58" t="s">
        <v>53</v>
      </c>
      <c r="B9" s="41">
        <v>4</v>
      </c>
      <c r="C9" s="225">
        <v>3014.3999999999996</v>
      </c>
      <c r="D9" s="181">
        <v>4</v>
      </c>
      <c r="E9" s="225">
        <v>1388.8</v>
      </c>
      <c r="F9" s="182">
        <v>3</v>
      </c>
      <c r="G9" s="225">
        <v>1625.6</v>
      </c>
      <c r="H9" s="225">
        <v>-236.79999999999995</v>
      </c>
      <c r="I9" s="54"/>
    </row>
    <row r="10" spans="1:9" ht="19.5" customHeight="1">
      <c r="A10" s="58" t="s">
        <v>48</v>
      </c>
      <c r="B10" s="41">
        <v>5</v>
      </c>
      <c r="C10" s="225">
        <v>1613.7</v>
      </c>
      <c r="D10" s="181">
        <v>14</v>
      </c>
      <c r="E10" s="225">
        <v>353.3</v>
      </c>
      <c r="F10" s="182">
        <v>4</v>
      </c>
      <c r="G10" s="225">
        <v>1260.4</v>
      </c>
      <c r="H10" s="225">
        <v>-907.1000000000001</v>
      </c>
      <c r="I10" s="54"/>
    </row>
    <row r="11" spans="1:9" ht="19.5" customHeight="1">
      <c r="A11" s="58" t="s">
        <v>233</v>
      </c>
      <c r="B11" s="41">
        <v>6</v>
      </c>
      <c r="C11" s="225">
        <v>1312</v>
      </c>
      <c r="D11" s="181">
        <v>7</v>
      </c>
      <c r="E11" s="225">
        <v>568.5</v>
      </c>
      <c r="F11" s="182">
        <v>6</v>
      </c>
      <c r="G11" s="225">
        <v>743.5</v>
      </c>
      <c r="H11" s="225">
        <v>-175</v>
      </c>
      <c r="I11" s="54"/>
    </row>
    <row r="12" spans="1:9" ht="19.5" customHeight="1">
      <c r="A12" s="58" t="s">
        <v>234</v>
      </c>
      <c r="B12" s="41">
        <v>7</v>
      </c>
      <c r="C12" s="225">
        <v>1034.5</v>
      </c>
      <c r="D12" s="181">
        <v>9</v>
      </c>
      <c r="E12" s="225">
        <v>482.2</v>
      </c>
      <c r="F12" s="181">
        <v>8</v>
      </c>
      <c r="G12" s="225">
        <v>552.3</v>
      </c>
      <c r="H12" s="225">
        <v>-70.09999999999997</v>
      </c>
      <c r="I12" s="54"/>
    </row>
    <row r="13" spans="1:9" ht="19.5" customHeight="1">
      <c r="A13" s="58" t="s">
        <v>235</v>
      </c>
      <c r="B13" s="41">
        <v>8</v>
      </c>
      <c r="C13" s="225">
        <v>985.0999999999999</v>
      </c>
      <c r="D13" s="181">
        <v>17</v>
      </c>
      <c r="E13" s="225">
        <v>328.7</v>
      </c>
      <c r="F13" s="182">
        <v>7</v>
      </c>
      <c r="G13" s="225">
        <v>656.4</v>
      </c>
      <c r="H13" s="225">
        <v>-327.7</v>
      </c>
      <c r="I13" s="54"/>
    </row>
    <row r="14" spans="1:9" ht="19.5" customHeight="1">
      <c r="A14" s="58" t="s">
        <v>236</v>
      </c>
      <c r="B14" s="41">
        <v>9</v>
      </c>
      <c r="C14" s="225">
        <v>932.9000000000001</v>
      </c>
      <c r="D14" s="181">
        <v>12</v>
      </c>
      <c r="E14" s="225">
        <v>386.2</v>
      </c>
      <c r="F14" s="181">
        <v>9</v>
      </c>
      <c r="G14" s="225">
        <v>546.7</v>
      </c>
      <c r="H14" s="225">
        <v>-160.50000000000006</v>
      </c>
      <c r="I14" s="54"/>
    </row>
    <row r="15" spans="1:9" ht="19.5" customHeight="1">
      <c r="A15" s="58" t="s">
        <v>237</v>
      </c>
      <c r="B15" s="41">
        <v>10</v>
      </c>
      <c r="C15" s="225">
        <v>847.5999999999999</v>
      </c>
      <c r="D15" s="181">
        <v>5</v>
      </c>
      <c r="E15" s="225">
        <v>767.8</v>
      </c>
      <c r="F15" s="181">
        <v>16</v>
      </c>
      <c r="G15" s="225">
        <v>79.8</v>
      </c>
      <c r="H15" s="225">
        <v>688</v>
      </c>
      <c r="I15" s="54"/>
    </row>
    <row r="16" spans="2:9" ht="15.75">
      <c r="B16" s="50"/>
      <c r="C16" s="51"/>
      <c r="D16" s="52"/>
      <c r="E16" s="53"/>
      <c r="F16" s="52"/>
      <c r="G16" s="54"/>
      <c r="H16" s="54"/>
      <c r="I16" s="54"/>
    </row>
    <row r="17" spans="4:9" ht="21.75" customHeight="1">
      <c r="D17" s="55"/>
      <c r="E17" s="55"/>
      <c r="F17" s="55"/>
      <c r="G17" s="55"/>
      <c r="H17" s="55"/>
      <c r="I17" s="55"/>
    </row>
    <row r="18" spans="4:9" ht="19.5">
      <c r="D18" s="16"/>
      <c r="E18" s="25"/>
      <c r="F18" s="5"/>
      <c r="G18" s="26"/>
      <c r="H18" s="26"/>
      <c r="I18" s="18"/>
    </row>
    <row r="19" spans="1:9" ht="24">
      <c r="A19" s="289" t="s">
        <v>107</v>
      </c>
      <c r="B19" s="289"/>
      <c r="C19" s="289"/>
      <c r="D19" s="289"/>
      <c r="E19" s="289"/>
      <c r="F19" s="289"/>
      <c r="G19" s="289"/>
      <c r="H19" s="289"/>
      <c r="I19" s="26"/>
    </row>
    <row r="20" spans="1:8" ht="19.5">
      <c r="A20" s="290" t="s">
        <v>231</v>
      </c>
      <c r="B20" s="290"/>
      <c r="C20" s="290"/>
      <c r="D20" s="290"/>
      <c r="E20" s="290"/>
      <c r="F20" s="290"/>
      <c r="G20" s="290"/>
      <c r="H20" s="290"/>
    </row>
    <row r="21" spans="1:8" ht="19.5">
      <c r="A21" s="5"/>
      <c r="B21" s="5"/>
      <c r="C21" s="18"/>
      <c r="D21" s="5"/>
      <c r="E21" s="22"/>
      <c r="F21" s="5"/>
      <c r="G21" s="17"/>
      <c r="H21" s="29" t="s">
        <v>108</v>
      </c>
    </row>
    <row r="22" spans="1:8" ht="19.5">
      <c r="A22" s="6" t="s">
        <v>109</v>
      </c>
      <c r="B22" s="7" t="s">
        <v>110</v>
      </c>
      <c r="C22" s="19"/>
      <c r="D22" s="8" t="s">
        <v>223</v>
      </c>
      <c r="E22" s="23" t="s">
        <v>224</v>
      </c>
      <c r="F22" s="8" t="s">
        <v>225</v>
      </c>
      <c r="G22" s="28" t="s">
        <v>226</v>
      </c>
      <c r="H22" s="58" t="s">
        <v>227</v>
      </c>
    </row>
    <row r="23" spans="1:8" ht="19.5">
      <c r="A23" s="9"/>
      <c r="B23" s="10" t="s">
        <v>228</v>
      </c>
      <c r="C23" s="20" t="s">
        <v>229</v>
      </c>
      <c r="D23" s="11" t="s">
        <v>228</v>
      </c>
      <c r="E23" s="24" t="s">
        <v>230</v>
      </c>
      <c r="F23" s="10" t="s">
        <v>228</v>
      </c>
      <c r="G23" s="10" t="s">
        <v>230</v>
      </c>
      <c r="H23" s="20" t="s">
        <v>230</v>
      </c>
    </row>
    <row r="24" spans="1:8" ht="15.75">
      <c r="A24" s="256" t="s">
        <v>238</v>
      </c>
      <c r="B24" s="41">
        <v>1</v>
      </c>
      <c r="C24" s="250">
        <v>27289.4</v>
      </c>
      <c r="D24" s="251">
        <v>2</v>
      </c>
      <c r="E24" s="252">
        <v>7959.9</v>
      </c>
      <c r="F24" s="181">
        <v>1</v>
      </c>
      <c r="G24" s="252">
        <v>19329.5</v>
      </c>
      <c r="H24" s="250">
        <v>-11369.6</v>
      </c>
    </row>
    <row r="25" spans="1:8" ht="15.75">
      <c r="A25" s="257" t="s">
        <v>197</v>
      </c>
      <c r="B25" s="41">
        <v>2</v>
      </c>
      <c r="C25" s="253">
        <v>19010.3</v>
      </c>
      <c r="D25" s="251">
        <v>1</v>
      </c>
      <c r="E25" s="254">
        <v>16808.7</v>
      </c>
      <c r="F25" s="181">
        <v>5</v>
      </c>
      <c r="G25" s="254">
        <v>2201.6</v>
      </c>
      <c r="H25" s="253">
        <v>14607.1</v>
      </c>
    </row>
    <row r="26" spans="1:8" ht="15.75">
      <c r="A26" s="257" t="s">
        <v>239</v>
      </c>
      <c r="B26" s="41">
        <v>3</v>
      </c>
      <c r="C26" s="253">
        <v>12140.6</v>
      </c>
      <c r="D26" s="251">
        <v>3</v>
      </c>
      <c r="E26" s="254">
        <v>4173</v>
      </c>
      <c r="F26" s="181">
        <v>2</v>
      </c>
      <c r="G26" s="254">
        <v>7967.6</v>
      </c>
      <c r="H26" s="253">
        <v>-3794.6000000000004</v>
      </c>
    </row>
    <row r="27" spans="1:8" ht="15.75">
      <c r="A27" s="257" t="s">
        <v>240</v>
      </c>
      <c r="B27" s="41">
        <v>4</v>
      </c>
      <c r="C27" s="253">
        <v>7194.7</v>
      </c>
      <c r="D27" s="255">
        <v>4</v>
      </c>
      <c r="E27" s="254">
        <v>3617.5</v>
      </c>
      <c r="F27" s="182">
        <v>3</v>
      </c>
      <c r="G27" s="254">
        <v>3577.2</v>
      </c>
      <c r="H27" s="253">
        <v>40.30000000000018</v>
      </c>
    </row>
    <row r="28" spans="1:8" ht="15.75">
      <c r="A28" s="257" t="s">
        <v>196</v>
      </c>
      <c r="B28" s="41">
        <v>5</v>
      </c>
      <c r="C28" s="253">
        <v>4017.3</v>
      </c>
      <c r="D28" s="255">
        <v>15</v>
      </c>
      <c r="E28" s="254">
        <v>817.3</v>
      </c>
      <c r="F28" s="182">
        <v>4</v>
      </c>
      <c r="G28" s="254">
        <v>3200</v>
      </c>
      <c r="H28" s="253">
        <v>-2382.7</v>
      </c>
    </row>
    <row r="29" spans="1:8" ht="15.75">
      <c r="A29" s="257" t="s">
        <v>241</v>
      </c>
      <c r="B29" s="41">
        <v>6</v>
      </c>
      <c r="C29" s="253">
        <v>2953.2</v>
      </c>
      <c r="D29" s="255">
        <v>7</v>
      </c>
      <c r="E29" s="254">
        <v>1324.8</v>
      </c>
      <c r="F29" s="182">
        <v>6</v>
      </c>
      <c r="G29" s="254">
        <v>1628.4</v>
      </c>
      <c r="H29" s="253">
        <v>-303.60000000000014</v>
      </c>
    </row>
    <row r="30" spans="1:8" ht="15.75">
      <c r="A30" s="257" t="s">
        <v>242</v>
      </c>
      <c r="B30" s="41">
        <v>7</v>
      </c>
      <c r="C30" s="253">
        <v>2317.2</v>
      </c>
      <c r="D30" s="251">
        <v>10</v>
      </c>
      <c r="E30" s="254">
        <v>1055.3</v>
      </c>
      <c r="F30" s="181">
        <v>9</v>
      </c>
      <c r="G30" s="254">
        <v>1261.9</v>
      </c>
      <c r="H30" s="253">
        <v>-206.60000000000014</v>
      </c>
    </row>
    <row r="31" spans="1:8" ht="15.75">
      <c r="A31" s="257" t="s">
        <v>243</v>
      </c>
      <c r="B31" s="41">
        <v>8</v>
      </c>
      <c r="C31" s="253">
        <v>2305.2</v>
      </c>
      <c r="D31" s="255">
        <v>16</v>
      </c>
      <c r="E31" s="254">
        <v>792.5</v>
      </c>
      <c r="F31" s="182">
        <v>7</v>
      </c>
      <c r="G31" s="254">
        <v>1512.7</v>
      </c>
      <c r="H31" s="253">
        <v>-720.2</v>
      </c>
    </row>
    <row r="32" spans="1:8" ht="15.75">
      <c r="A32" s="258" t="s">
        <v>244</v>
      </c>
      <c r="B32" s="41">
        <v>9</v>
      </c>
      <c r="C32" s="253">
        <v>2154.2</v>
      </c>
      <c r="D32" s="251">
        <v>13</v>
      </c>
      <c r="E32" s="254">
        <v>880.8</v>
      </c>
      <c r="F32" s="181">
        <v>8</v>
      </c>
      <c r="G32" s="254">
        <v>1273.4</v>
      </c>
      <c r="H32" s="253">
        <v>-392.60000000000014</v>
      </c>
    </row>
    <row r="33" spans="1:8" ht="15.75">
      <c r="A33" s="257" t="s">
        <v>245</v>
      </c>
      <c r="B33" s="41">
        <v>10</v>
      </c>
      <c r="C33" s="253">
        <v>1896.1</v>
      </c>
      <c r="D33" s="181">
        <v>6</v>
      </c>
      <c r="E33" s="254">
        <v>1670</v>
      </c>
      <c r="F33" s="181">
        <v>16</v>
      </c>
      <c r="G33" s="254">
        <v>226.1</v>
      </c>
      <c r="H33" s="253">
        <v>1443.9</v>
      </c>
    </row>
    <row r="39" ht="15.75">
      <c r="A39" s="12" t="s">
        <v>166</v>
      </c>
    </row>
    <row r="40" ht="15.75">
      <c r="A40" s="12" t="s">
        <v>157</v>
      </c>
    </row>
  </sheetData>
  <sheetProtection/>
  <mergeCells count="4">
    <mergeCell ref="A1:H1"/>
    <mergeCell ref="A2:H2"/>
    <mergeCell ref="A19:H19"/>
    <mergeCell ref="A20:H20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7">
      <selection activeCell="H15" sqref="H15"/>
    </sheetView>
  </sheetViews>
  <sheetFormatPr defaultColWidth="9.00390625" defaultRowHeight="16.5"/>
  <cols>
    <col min="1" max="1" width="8.25390625" style="0" customWidth="1"/>
    <col min="2" max="2" width="29.25390625" style="0" customWidth="1"/>
    <col min="3" max="3" width="7.25390625" style="0" customWidth="1"/>
    <col min="4" max="4" width="9.125" style="79" customWidth="1"/>
    <col min="5" max="5" width="16.25390625" style="135" customWidth="1"/>
    <col min="6" max="6" width="14.625" style="0" hidden="1" customWidth="1"/>
    <col min="7" max="7" width="10.875" style="0" customWidth="1"/>
    <col min="8" max="8" width="18.00390625" style="0" customWidth="1"/>
    <col min="10" max="10" width="21.875" style="0" customWidth="1"/>
  </cols>
  <sheetData>
    <row r="1" spans="1:6" ht="33.75" customHeight="1">
      <c r="A1" s="293" t="s">
        <v>167</v>
      </c>
      <c r="B1" s="293"/>
      <c r="C1" s="293"/>
      <c r="D1" s="293"/>
      <c r="E1" s="293"/>
      <c r="F1" s="293"/>
    </row>
    <row r="2" spans="1:5" ht="15.75" customHeight="1">
      <c r="A2" s="46"/>
      <c r="B2" s="47"/>
      <c r="C2" s="47"/>
      <c r="D2" s="77"/>
      <c r="E2" s="133"/>
    </row>
    <row r="3" spans="1:8" ht="20.25" customHeight="1">
      <c r="A3" s="297"/>
      <c r="B3" s="297" t="s">
        <v>37</v>
      </c>
      <c r="C3" s="297" t="s">
        <v>38</v>
      </c>
      <c r="D3" s="291" t="s">
        <v>168</v>
      </c>
      <c r="E3" s="292"/>
      <c r="G3" s="291" t="s">
        <v>169</v>
      </c>
      <c r="H3" s="292"/>
    </row>
    <row r="4" spans="1:8" ht="33.75" customHeight="1">
      <c r="A4" s="298"/>
      <c r="B4" s="298"/>
      <c r="C4" s="298"/>
      <c r="D4" s="177" t="s">
        <v>86</v>
      </c>
      <c r="E4" s="178" t="s">
        <v>87</v>
      </c>
      <c r="G4" s="177" t="s">
        <v>86</v>
      </c>
      <c r="H4" s="178" t="s">
        <v>87</v>
      </c>
    </row>
    <row r="5" spans="1:8" s="45" customFormat="1" ht="23.25" customHeight="1">
      <c r="A5" s="142">
        <v>1</v>
      </c>
      <c r="B5" s="137" t="s">
        <v>72</v>
      </c>
      <c r="C5" s="143" t="s">
        <v>17</v>
      </c>
      <c r="D5" s="152"/>
      <c r="E5" s="145">
        <v>75204955</v>
      </c>
      <c r="F5" s="199"/>
      <c r="G5" s="152"/>
      <c r="H5" s="145">
        <v>151729483</v>
      </c>
    </row>
    <row r="6" spans="1:8" s="45" customFormat="1" ht="16.5" customHeight="1">
      <c r="A6" s="142">
        <v>2</v>
      </c>
      <c r="B6" s="148" t="s">
        <v>115</v>
      </c>
      <c r="C6" s="143" t="s">
        <v>68</v>
      </c>
      <c r="D6" s="152"/>
      <c r="E6" s="145">
        <v>35125552</v>
      </c>
      <c r="F6" s="199"/>
      <c r="G6" s="152"/>
      <c r="H6" s="145">
        <v>42484121</v>
      </c>
    </row>
    <row r="7" spans="1:8" ht="17.25" customHeight="1">
      <c r="A7" s="142">
        <v>3</v>
      </c>
      <c r="B7" s="137" t="s">
        <v>71</v>
      </c>
      <c r="C7" s="143" t="s">
        <v>17</v>
      </c>
      <c r="D7" s="152"/>
      <c r="E7" s="145">
        <v>32100687</v>
      </c>
      <c r="F7" s="199"/>
      <c r="G7" s="152"/>
      <c r="H7" s="145">
        <v>88723956</v>
      </c>
    </row>
    <row r="8" spans="1:8" s="45" customFormat="1" ht="18" customHeight="1">
      <c r="A8" s="142">
        <v>4</v>
      </c>
      <c r="B8" s="137" t="s">
        <v>79</v>
      </c>
      <c r="C8" s="143" t="s">
        <v>70</v>
      </c>
      <c r="D8" s="152"/>
      <c r="E8" s="145">
        <v>31438873</v>
      </c>
      <c r="F8" s="213"/>
      <c r="G8" s="152"/>
      <c r="H8" s="145">
        <v>90301862</v>
      </c>
    </row>
    <row r="9" spans="1:8" s="45" customFormat="1" ht="16.5" customHeight="1">
      <c r="A9" s="142">
        <v>5</v>
      </c>
      <c r="B9" s="137" t="s">
        <v>73</v>
      </c>
      <c r="C9" s="143" t="s">
        <v>68</v>
      </c>
      <c r="D9" s="152">
        <v>38241</v>
      </c>
      <c r="E9" s="145">
        <v>28690328</v>
      </c>
      <c r="F9" s="199"/>
      <c r="G9" s="152">
        <v>68996</v>
      </c>
      <c r="H9" s="145">
        <v>51649351</v>
      </c>
    </row>
    <row r="10" spans="1:8" ht="18.75" customHeight="1">
      <c r="A10" s="142">
        <v>6</v>
      </c>
      <c r="B10" s="137" t="s">
        <v>76</v>
      </c>
      <c r="C10" s="142" t="s">
        <v>17</v>
      </c>
      <c r="D10" s="151"/>
      <c r="E10" s="147">
        <v>20167920</v>
      </c>
      <c r="F10" s="193"/>
      <c r="G10" s="151"/>
      <c r="H10" s="147">
        <v>34482847</v>
      </c>
    </row>
    <row r="11" spans="1:8" s="45" customFormat="1" ht="16.5" customHeight="1">
      <c r="A11" s="142">
        <v>7</v>
      </c>
      <c r="B11" s="137" t="s">
        <v>69</v>
      </c>
      <c r="C11" s="142" t="s">
        <v>17</v>
      </c>
      <c r="D11" s="200"/>
      <c r="E11" s="189">
        <v>15382107</v>
      </c>
      <c r="F11" s="201"/>
      <c r="G11" s="200"/>
      <c r="H11" s="189">
        <v>40705986</v>
      </c>
    </row>
    <row r="12" spans="1:8" s="45" customFormat="1" ht="17.25" customHeight="1">
      <c r="A12" s="142">
        <v>8</v>
      </c>
      <c r="B12" s="148" t="s">
        <v>116</v>
      </c>
      <c r="C12" s="143" t="s">
        <v>68</v>
      </c>
      <c r="D12" s="152"/>
      <c r="E12" s="145">
        <v>10381753</v>
      </c>
      <c r="F12" s="201"/>
      <c r="G12" s="152"/>
      <c r="H12" s="145">
        <v>27693083</v>
      </c>
    </row>
    <row r="13" spans="1:8" s="45" customFormat="1" ht="16.5" customHeight="1">
      <c r="A13" s="142">
        <v>9</v>
      </c>
      <c r="B13" s="148" t="s">
        <v>112</v>
      </c>
      <c r="C13" s="142" t="s">
        <v>68</v>
      </c>
      <c r="D13" s="151"/>
      <c r="E13" s="145">
        <v>7611345</v>
      </c>
      <c r="F13" s="199"/>
      <c r="G13" s="151"/>
      <c r="H13" s="145">
        <v>21110522</v>
      </c>
    </row>
    <row r="14" spans="1:8" s="45" customFormat="1" ht="18" customHeight="1">
      <c r="A14" s="142">
        <v>10</v>
      </c>
      <c r="B14" s="137" t="s">
        <v>75</v>
      </c>
      <c r="C14" s="143" t="s">
        <v>68</v>
      </c>
      <c r="D14" s="152"/>
      <c r="E14" s="145">
        <v>7493353</v>
      </c>
      <c r="F14" s="199"/>
      <c r="G14" s="152"/>
      <c r="H14" s="145">
        <v>14134642</v>
      </c>
    </row>
    <row r="15" spans="1:8" s="45" customFormat="1" ht="16.5" customHeight="1">
      <c r="A15" s="142">
        <v>11</v>
      </c>
      <c r="B15" s="137" t="s">
        <v>122</v>
      </c>
      <c r="C15" s="143" t="s">
        <v>17</v>
      </c>
      <c r="D15" s="151"/>
      <c r="E15" s="147">
        <v>6938156</v>
      </c>
      <c r="F15" s="201"/>
      <c r="G15" s="151"/>
      <c r="H15" s="147">
        <v>43929497</v>
      </c>
    </row>
    <row r="16" spans="1:8" s="45" customFormat="1" ht="16.5" customHeight="1">
      <c r="A16" s="142">
        <v>12</v>
      </c>
      <c r="B16" s="137" t="s">
        <v>106</v>
      </c>
      <c r="C16" s="143" t="s">
        <v>68</v>
      </c>
      <c r="D16" s="152">
        <v>2664</v>
      </c>
      <c r="E16" s="145">
        <v>6589898</v>
      </c>
      <c r="F16" s="199"/>
      <c r="G16" s="152">
        <v>4840</v>
      </c>
      <c r="H16" s="145">
        <v>12756690</v>
      </c>
    </row>
    <row r="17" spans="1:8" s="45" customFormat="1" ht="15" customHeight="1">
      <c r="A17" s="142">
        <v>13</v>
      </c>
      <c r="B17" s="148" t="s">
        <v>113</v>
      </c>
      <c r="C17" s="143" t="s">
        <v>68</v>
      </c>
      <c r="D17" s="152"/>
      <c r="E17" s="145">
        <v>5966277</v>
      </c>
      <c r="F17" s="212"/>
      <c r="G17" s="152"/>
      <c r="H17" s="145">
        <v>17367048</v>
      </c>
    </row>
    <row r="18" spans="1:8" ht="15.75" customHeight="1">
      <c r="A18" s="142">
        <v>14</v>
      </c>
      <c r="B18" s="137" t="s">
        <v>123</v>
      </c>
      <c r="C18" s="143" t="s">
        <v>17</v>
      </c>
      <c r="D18" s="152"/>
      <c r="E18" s="145">
        <v>4573264</v>
      </c>
      <c r="F18" s="199"/>
      <c r="G18" s="152"/>
      <c r="H18" s="145">
        <v>9160529</v>
      </c>
    </row>
    <row r="19" spans="1:8" ht="15.75" customHeight="1">
      <c r="A19" s="142">
        <v>15</v>
      </c>
      <c r="B19" s="137" t="s">
        <v>74</v>
      </c>
      <c r="C19" s="143" t="s">
        <v>70</v>
      </c>
      <c r="D19" s="259"/>
      <c r="E19" s="189">
        <v>4160121</v>
      </c>
      <c r="F19" s="201"/>
      <c r="G19" s="259"/>
      <c r="H19" s="189">
        <v>13365224</v>
      </c>
    </row>
    <row r="20" spans="1:8" s="45" customFormat="1" ht="17.25" customHeight="1">
      <c r="A20" s="142">
        <v>16</v>
      </c>
      <c r="B20" s="137" t="s">
        <v>118</v>
      </c>
      <c r="C20" s="143" t="s">
        <v>17</v>
      </c>
      <c r="D20" s="203"/>
      <c r="E20" s="147">
        <v>2917430</v>
      </c>
      <c r="F20" s="214"/>
      <c r="G20" s="203"/>
      <c r="H20" s="147">
        <v>6847234</v>
      </c>
    </row>
    <row r="21" spans="1:8" ht="17.25" customHeight="1">
      <c r="A21" s="142">
        <v>17</v>
      </c>
      <c r="B21" s="137" t="s">
        <v>131</v>
      </c>
      <c r="C21" s="143" t="s">
        <v>17</v>
      </c>
      <c r="D21" s="151">
        <v>4690</v>
      </c>
      <c r="E21" s="147">
        <v>2575326</v>
      </c>
      <c r="F21" s="214"/>
      <c r="G21" s="151">
        <v>9687</v>
      </c>
      <c r="H21" s="147">
        <v>5310477</v>
      </c>
    </row>
    <row r="22" spans="1:8" s="45" customFormat="1" ht="20.25" customHeight="1">
      <c r="A22" s="142">
        <v>18</v>
      </c>
      <c r="B22" s="137" t="s">
        <v>117</v>
      </c>
      <c r="C22" s="143" t="s">
        <v>17</v>
      </c>
      <c r="D22" s="152">
        <v>1122</v>
      </c>
      <c r="E22" s="198">
        <v>2530470</v>
      </c>
      <c r="F22" s="201"/>
      <c r="G22" s="152">
        <v>4931</v>
      </c>
      <c r="H22" s="198">
        <v>9562679</v>
      </c>
    </row>
    <row r="23" spans="1:8" ht="18" customHeight="1">
      <c r="A23" s="142">
        <v>19</v>
      </c>
      <c r="B23" s="137" t="s">
        <v>120</v>
      </c>
      <c r="C23" s="143" t="s">
        <v>17</v>
      </c>
      <c r="D23" s="202"/>
      <c r="E23" s="147">
        <v>2455980</v>
      </c>
      <c r="F23" s="199"/>
      <c r="G23" s="202"/>
      <c r="H23" s="147">
        <v>5677751</v>
      </c>
    </row>
    <row r="24" spans="1:8" s="45" customFormat="1" ht="17.25" customHeight="1">
      <c r="A24" s="142">
        <v>20</v>
      </c>
      <c r="B24" s="137" t="s">
        <v>130</v>
      </c>
      <c r="C24" s="143" t="s">
        <v>17</v>
      </c>
      <c r="D24" s="200"/>
      <c r="E24" s="145">
        <v>2300815</v>
      </c>
      <c r="F24" s="213"/>
      <c r="G24" s="200"/>
      <c r="H24" s="145">
        <v>5188579</v>
      </c>
    </row>
    <row r="25" spans="1:8" ht="21" customHeight="1">
      <c r="A25" s="142">
        <v>21</v>
      </c>
      <c r="B25" s="137" t="s">
        <v>127</v>
      </c>
      <c r="C25" s="143" t="s">
        <v>17</v>
      </c>
      <c r="D25" s="146"/>
      <c r="E25" s="147">
        <v>2221292</v>
      </c>
      <c r="F25" s="201"/>
      <c r="G25" s="146"/>
      <c r="H25" s="147">
        <v>4750796</v>
      </c>
    </row>
    <row r="26" spans="1:8" s="45" customFormat="1" ht="16.5" customHeight="1">
      <c r="A26" s="142">
        <v>22</v>
      </c>
      <c r="B26" s="148" t="s">
        <v>114</v>
      </c>
      <c r="C26" s="142" t="s">
        <v>70</v>
      </c>
      <c r="D26" s="151">
        <v>1419</v>
      </c>
      <c r="E26" s="147">
        <v>2157586</v>
      </c>
      <c r="F26" s="201"/>
      <c r="G26" s="151">
        <v>3449</v>
      </c>
      <c r="H26" s="147">
        <v>5261331</v>
      </c>
    </row>
    <row r="27" spans="1:8" ht="15.75" customHeight="1">
      <c r="A27" s="142">
        <v>23</v>
      </c>
      <c r="B27" s="137" t="s">
        <v>124</v>
      </c>
      <c r="C27" s="143" t="s">
        <v>17</v>
      </c>
      <c r="D27" s="151"/>
      <c r="E27" s="147">
        <v>2157126</v>
      </c>
      <c r="F27" s="199"/>
      <c r="G27" s="151"/>
      <c r="H27" s="147">
        <v>8175157</v>
      </c>
    </row>
    <row r="28" spans="1:8" ht="24.75" customHeight="1">
      <c r="A28" s="142">
        <v>24</v>
      </c>
      <c r="B28" s="148" t="s">
        <v>133</v>
      </c>
      <c r="C28" s="143" t="s">
        <v>17</v>
      </c>
      <c r="D28" s="152"/>
      <c r="E28" s="145">
        <v>1829197</v>
      </c>
      <c r="F28" s="57"/>
      <c r="G28" s="152"/>
      <c r="H28" s="145">
        <v>3997622</v>
      </c>
    </row>
    <row r="29" spans="1:8" s="45" customFormat="1" ht="24.75" customHeight="1">
      <c r="A29" s="142">
        <v>25</v>
      </c>
      <c r="B29" s="137" t="s">
        <v>138</v>
      </c>
      <c r="C29" s="143" t="s">
        <v>17</v>
      </c>
      <c r="D29" s="151">
        <v>53000</v>
      </c>
      <c r="E29" s="147">
        <v>1681500</v>
      </c>
      <c r="F29" s="201"/>
      <c r="G29" s="151">
        <v>175600</v>
      </c>
      <c r="H29" s="147">
        <v>6277095</v>
      </c>
    </row>
    <row r="30" spans="1:8" s="45" customFormat="1" ht="24.75" customHeight="1">
      <c r="A30" s="142">
        <v>26</v>
      </c>
      <c r="B30" s="137" t="s">
        <v>80</v>
      </c>
      <c r="C30" s="143" t="s">
        <v>17</v>
      </c>
      <c r="D30" s="233"/>
      <c r="E30" s="147">
        <v>1553241</v>
      </c>
      <c r="F30" s="215"/>
      <c r="G30" s="233"/>
      <c r="H30" s="147">
        <v>4010398</v>
      </c>
    </row>
    <row r="31" spans="1:8" ht="24" customHeight="1">
      <c r="A31" s="142">
        <v>27</v>
      </c>
      <c r="B31" s="137" t="s">
        <v>125</v>
      </c>
      <c r="C31" s="143" t="s">
        <v>17</v>
      </c>
      <c r="D31" s="147">
        <v>918</v>
      </c>
      <c r="E31" s="147">
        <v>1468055</v>
      </c>
      <c r="F31" s="212"/>
      <c r="G31" s="147">
        <v>1847</v>
      </c>
      <c r="H31" s="147">
        <v>2842454</v>
      </c>
    </row>
    <row r="32" spans="1:8" s="45" customFormat="1" ht="21.75" customHeight="1">
      <c r="A32" s="142">
        <v>28</v>
      </c>
      <c r="B32" s="137" t="s">
        <v>119</v>
      </c>
      <c r="C32" s="143" t="s">
        <v>17</v>
      </c>
      <c r="D32" s="209">
        <v>199</v>
      </c>
      <c r="E32" s="186">
        <v>1361090</v>
      </c>
      <c r="F32" s="193"/>
      <c r="G32" s="209">
        <v>815</v>
      </c>
      <c r="H32" s="186">
        <v>5450024</v>
      </c>
    </row>
    <row r="33" spans="1:8" ht="21.75" customHeight="1">
      <c r="A33" s="142">
        <v>29</v>
      </c>
      <c r="B33" s="158" t="s">
        <v>84</v>
      </c>
      <c r="C33" s="143" t="s">
        <v>17</v>
      </c>
      <c r="D33" s="151">
        <v>31677</v>
      </c>
      <c r="E33" s="145">
        <v>1225766</v>
      </c>
      <c r="F33" s="214"/>
      <c r="G33" s="151">
        <v>117496</v>
      </c>
      <c r="H33" s="145">
        <v>3050948</v>
      </c>
    </row>
    <row r="34" spans="1:8" ht="15.75" customHeight="1">
      <c r="A34" s="142">
        <v>30</v>
      </c>
      <c r="B34" s="137" t="s">
        <v>126</v>
      </c>
      <c r="C34" s="143" t="s">
        <v>17</v>
      </c>
      <c r="D34" s="260"/>
      <c r="E34" s="198">
        <v>1141741</v>
      </c>
      <c r="F34" s="193"/>
      <c r="G34" s="260"/>
      <c r="H34" s="198">
        <v>2011442</v>
      </c>
    </row>
    <row r="35" spans="1:8" ht="15.75" customHeight="1">
      <c r="A35" s="142">
        <v>31</v>
      </c>
      <c r="B35" s="137" t="s">
        <v>137</v>
      </c>
      <c r="C35" s="143" t="s">
        <v>17</v>
      </c>
      <c r="D35" s="146">
        <v>2263</v>
      </c>
      <c r="E35" s="145">
        <v>1001165</v>
      </c>
      <c r="F35" s="199"/>
      <c r="G35" s="146">
        <v>6637</v>
      </c>
      <c r="H35" s="145">
        <v>2716397</v>
      </c>
    </row>
    <row r="36" spans="1:8" ht="15.75" customHeight="1">
      <c r="A36" s="142">
        <v>32</v>
      </c>
      <c r="B36" s="137" t="s">
        <v>121</v>
      </c>
      <c r="C36" s="143" t="s">
        <v>17</v>
      </c>
      <c r="D36" s="151"/>
      <c r="E36" s="147">
        <v>746286</v>
      </c>
      <c r="F36" s="201"/>
      <c r="G36" s="151"/>
      <c r="H36" s="147">
        <v>2899228</v>
      </c>
    </row>
    <row r="37" spans="1:8" ht="15.75" customHeight="1">
      <c r="A37" s="142">
        <v>33</v>
      </c>
      <c r="B37" s="137" t="s">
        <v>128</v>
      </c>
      <c r="C37" s="143" t="s">
        <v>17</v>
      </c>
      <c r="D37" s="147"/>
      <c r="E37" s="147">
        <v>724046</v>
      </c>
      <c r="F37" s="193"/>
      <c r="G37" s="147"/>
      <c r="H37" s="147">
        <v>2066385</v>
      </c>
    </row>
    <row r="38" spans="1:8" ht="15.75" customHeight="1">
      <c r="A38" s="142">
        <v>34</v>
      </c>
      <c r="B38" s="137" t="s">
        <v>134</v>
      </c>
      <c r="C38" s="143" t="s">
        <v>17</v>
      </c>
      <c r="D38" s="200"/>
      <c r="E38" s="144">
        <v>659482</v>
      </c>
      <c r="F38" s="201"/>
      <c r="G38" s="200"/>
      <c r="H38" s="144">
        <v>2182201</v>
      </c>
    </row>
    <row r="39" spans="1:8" ht="15.75" customHeight="1">
      <c r="A39" s="142">
        <v>35</v>
      </c>
      <c r="B39" s="137" t="s">
        <v>85</v>
      </c>
      <c r="C39" s="143" t="s">
        <v>17</v>
      </c>
      <c r="D39" s="151"/>
      <c r="E39" s="147">
        <v>466991</v>
      </c>
      <c r="F39" s="213"/>
      <c r="G39" s="151"/>
      <c r="H39" s="147">
        <v>1100249</v>
      </c>
    </row>
    <row r="40" spans="1:8" ht="15.75" customHeight="1">
      <c r="A40" s="142">
        <v>36</v>
      </c>
      <c r="B40" s="148" t="s">
        <v>135</v>
      </c>
      <c r="C40" s="143" t="s">
        <v>17</v>
      </c>
      <c r="D40" s="152"/>
      <c r="E40" s="147">
        <v>202026</v>
      </c>
      <c r="F40" s="201"/>
      <c r="G40" s="152"/>
      <c r="H40" s="147">
        <v>371378</v>
      </c>
    </row>
    <row r="41" spans="1:8" ht="15.75" customHeight="1">
      <c r="A41" s="142">
        <v>37</v>
      </c>
      <c r="B41" s="137" t="s">
        <v>129</v>
      </c>
      <c r="C41" s="143" t="s">
        <v>17</v>
      </c>
      <c r="D41" s="152"/>
      <c r="E41" s="147">
        <v>196256</v>
      </c>
      <c r="F41" s="201"/>
      <c r="G41" s="152"/>
      <c r="H41" s="147">
        <v>507237</v>
      </c>
    </row>
    <row r="42" spans="1:8" ht="15.75" customHeight="1">
      <c r="A42" s="142">
        <v>38</v>
      </c>
      <c r="B42" s="137" t="s">
        <v>136</v>
      </c>
      <c r="C42" s="143" t="s">
        <v>17</v>
      </c>
      <c r="D42" s="146"/>
      <c r="E42" s="189">
        <v>45433</v>
      </c>
      <c r="F42" s="261"/>
      <c r="G42" s="146"/>
      <c r="H42" s="189">
        <v>196787</v>
      </c>
    </row>
    <row r="43" spans="1:8" ht="15.75" customHeight="1">
      <c r="A43" s="142">
        <v>39</v>
      </c>
      <c r="B43" s="137" t="s">
        <v>132</v>
      </c>
      <c r="C43" s="143" t="s">
        <v>17</v>
      </c>
      <c r="D43" s="147"/>
      <c r="E43" s="147"/>
      <c r="F43" s="262"/>
      <c r="G43" s="147">
        <v>700</v>
      </c>
      <c r="H43" s="147">
        <v>433394</v>
      </c>
    </row>
    <row r="44" spans="1:8" ht="15.75" customHeight="1">
      <c r="A44" s="142">
        <v>40</v>
      </c>
      <c r="B44" s="140" t="s">
        <v>77</v>
      </c>
      <c r="C44" s="143" t="s">
        <v>17</v>
      </c>
      <c r="D44" s="147"/>
      <c r="E44" s="147">
        <v>27886737</v>
      </c>
      <c r="F44" s="57"/>
      <c r="G44" s="147"/>
      <c r="H44" s="147">
        <v>66801102</v>
      </c>
    </row>
    <row r="45" spans="1:8" ht="15.75" customHeight="1">
      <c r="A45" s="294" t="s">
        <v>78</v>
      </c>
      <c r="B45" s="295"/>
      <c r="C45" s="296"/>
      <c r="D45" s="149"/>
      <c r="E45" s="196">
        <v>353329624</v>
      </c>
      <c r="F45" s="215"/>
      <c r="G45" s="149"/>
      <c r="H45" s="196">
        <v>817283184</v>
      </c>
    </row>
    <row r="46" spans="1:5" ht="15.75" customHeight="1">
      <c r="A46" s="45"/>
      <c r="B46" s="45"/>
      <c r="C46" s="45"/>
      <c r="D46" s="78"/>
      <c r="E46" s="134"/>
    </row>
    <row r="47" spans="1:5" ht="15.75" customHeight="1">
      <c r="A47" s="45"/>
      <c r="B47" s="45"/>
      <c r="C47" s="45"/>
      <c r="D47" s="78"/>
      <c r="E47" s="134"/>
    </row>
    <row r="48" spans="1:5" ht="15.75" customHeight="1">
      <c r="A48" s="45"/>
      <c r="B48" s="45"/>
      <c r="C48" s="45"/>
      <c r="D48" s="78"/>
      <c r="E48" s="134"/>
    </row>
    <row r="49" spans="1:5" ht="15.75" customHeight="1">
      <c r="A49" s="45"/>
      <c r="B49" s="45"/>
      <c r="C49" s="45"/>
      <c r="D49" s="78"/>
      <c r="E49" s="134"/>
    </row>
    <row r="50" spans="1:6" ht="15.75" customHeight="1">
      <c r="A50" s="45"/>
      <c r="B50" s="45"/>
      <c r="C50" s="45"/>
      <c r="D50" s="78"/>
      <c r="E50" s="134"/>
      <c r="F50" s="80"/>
    </row>
    <row r="51" spans="1:6" ht="15.75" customHeight="1">
      <c r="A51" s="45"/>
      <c r="B51" s="45"/>
      <c r="C51" s="45"/>
      <c r="D51" s="78"/>
      <c r="E51" s="134"/>
      <c r="F51" s="80"/>
    </row>
    <row r="52" spans="1:6" ht="15.75" customHeight="1">
      <c r="A52" s="45"/>
      <c r="B52" s="45"/>
      <c r="C52" s="45"/>
      <c r="D52" s="78"/>
      <c r="E52" s="134"/>
      <c r="F52" s="80"/>
    </row>
    <row r="53" spans="1:6" ht="15.75" customHeight="1">
      <c r="A53" s="45"/>
      <c r="B53" s="45"/>
      <c r="C53" s="45"/>
      <c r="D53" s="78"/>
      <c r="E53" s="134"/>
      <c r="F53" s="171"/>
    </row>
    <row r="54" spans="1:6" ht="18" customHeight="1">
      <c r="A54" s="45"/>
      <c r="B54" s="45"/>
      <c r="C54" s="45"/>
      <c r="D54" s="78"/>
      <c r="E54" s="134"/>
      <c r="F54" s="134"/>
    </row>
    <row r="55" spans="4:7" s="45" customFormat="1" ht="21" customHeight="1">
      <c r="D55" s="78"/>
      <c r="E55" s="134"/>
      <c r="F55" s="134"/>
      <c r="G55"/>
    </row>
    <row r="56" spans="1:7" s="64" customFormat="1" ht="24.75" customHeight="1">
      <c r="A56" s="45"/>
      <c r="B56" s="45"/>
      <c r="C56" s="45"/>
      <c r="D56" s="78"/>
      <c r="E56" s="134"/>
      <c r="F56" s="166"/>
      <c r="G56" s="45"/>
    </row>
    <row r="57" spans="4:7" s="45" customFormat="1" ht="15.75">
      <c r="D57" s="78"/>
      <c r="E57" s="134"/>
      <c r="F57" s="166"/>
      <c r="G57" s="64"/>
    </row>
    <row r="58" spans="1:6" s="45" customFormat="1" ht="15.75">
      <c r="A58"/>
      <c r="B58"/>
      <c r="C58"/>
      <c r="D58" s="79"/>
      <c r="E58" s="135"/>
      <c r="F58" s="134"/>
    </row>
    <row r="59" spans="1:6" s="45" customFormat="1" ht="15.75">
      <c r="A59"/>
      <c r="B59"/>
      <c r="C59"/>
      <c r="D59" s="79"/>
      <c r="E59" s="135"/>
      <c r="F59" s="134"/>
    </row>
    <row r="60" spans="1:5" s="45" customFormat="1" ht="15.75">
      <c r="A60"/>
      <c r="B60"/>
      <c r="C60"/>
      <c r="D60" s="79"/>
      <c r="E60" s="135"/>
    </row>
    <row r="61" spans="1:5" s="45" customFormat="1" ht="15.75">
      <c r="A61"/>
      <c r="B61"/>
      <c r="C61"/>
      <c r="D61" s="79"/>
      <c r="E61" s="135"/>
    </row>
    <row r="62" spans="1:5" s="45" customFormat="1" ht="15.75">
      <c r="A62"/>
      <c r="B62"/>
      <c r="C62"/>
      <c r="D62" s="79"/>
      <c r="E62" s="135"/>
    </row>
    <row r="63" spans="1:5" s="45" customFormat="1" ht="15.75">
      <c r="A63"/>
      <c r="B63"/>
      <c r="C63"/>
      <c r="D63" s="79"/>
      <c r="E63" s="135"/>
    </row>
    <row r="64" spans="1:5" s="45" customFormat="1" ht="15.75">
      <c r="A64"/>
      <c r="B64"/>
      <c r="C64"/>
      <c r="D64" s="79"/>
      <c r="E64" s="135"/>
    </row>
    <row r="65" spans="1:5" s="45" customFormat="1" ht="15.75">
      <c r="A65"/>
      <c r="B65"/>
      <c r="C65"/>
      <c r="D65" s="79"/>
      <c r="E65" s="135"/>
    </row>
    <row r="66" spans="1:5" s="45" customFormat="1" ht="15.75">
      <c r="A66"/>
      <c r="B66"/>
      <c r="C66"/>
      <c r="D66" s="79"/>
      <c r="E66" s="135"/>
    </row>
    <row r="67" spans="1:6" s="45" customFormat="1" ht="15.75">
      <c r="A67"/>
      <c r="B67"/>
      <c r="C67"/>
      <c r="D67" s="79"/>
      <c r="E67" s="135"/>
      <c r="F67"/>
    </row>
    <row r="68" spans="1:6" s="45" customFormat="1" ht="15.75">
      <c r="A68"/>
      <c r="B68"/>
      <c r="C68"/>
      <c r="D68" s="79"/>
      <c r="E68" s="135"/>
      <c r="F68"/>
    </row>
    <row r="69" spans="1:6" s="45" customFormat="1" ht="15.75">
      <c r="A69"/>
      <c r="B69"/>
      <c r="C69"/>
      <c r="D69" s="79"/>
      <c r="E69" s="135"/>
      <c r="F69"/>
    </row>
    <row r="70" ht="15.75">
      <c r="G70" s="45"/>
    </row>
  </sheetData>
  <sheetProtection/>
  <mergeCells count="7">
    <mergeCell ref="G3:H3"/>
    <mergeCell ref="A1:F1"/>
    <mergeCell ref="A45:C45"/>
    <mergeCell ref="A3:A4"/>
    <mergeCell ref="B3:B4"/>
    <mergeCell ref="C3:C4"/>
    <mergeCell ref="D3:E3"/>
  </mergeCells>
  <printOptions/>
  <pageMargins left="0.2362204724409449" right="0.31496062992125984" top="0" bottom="0" header="0.31496062992125984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9">
      <selection activeCell="H33" sqref="H33"/>
    </sheetView>
  </sheetViews>
  <sheetFormatPr defaultColWidth="9.00390625" defaultRowHeight="16.5"/>
  <cols>
    <col min="1" max="1" width="7.625" style="0" customWidth="1"/>
    <col min="2" max="2" width="30.00390625" style="0" customWidth="1"/>
    <col min="3" max="3" width="8.50390625" style="0" customWidth="1"/>
    <col min="4" max="4" width="9.125" style="0" customWidth="1"/>
    <col min="5" max="5" width="16.375" style="135" customWidth="1"/>
    <col min="6" max="6" width="0.12890625" style="0" hidden="1" customWidth="1"/>
    <col min="7" max="7" width="14.75390625" style="0" hidden="1" customWidth="1"/>
    <col min="8" max="8" width="12.00390625" style="0" customWidth="1"/>
    <col min="9" max="9" width="16.125" style="0" customWidth="1"/>
    <col min="10" max="10" width="13.50390625" style="0" bestFit="1" customWidth="1"/>
    <col min="12" max="12" width="36.25390625" style="0" customWidth="1"/>
  </cols>
  <sheetData>
    <row r="1" spans="1:7" ht="35.25" customHeight="1">
      <c r="A1" s="293" t="s">
        <v>170</v>
      </c>
      <c r="B1" s="293"/>
      <c r="C1" s="293"/>
      <c r="D1" s="293"/>
      <c r="E1" s="293"/>
      <c r="F1" s="293"/>
      <c r="G1" s="293"/>
    </row>
    <row r="2" spans="1:5" ht="15" customHeight="1">
      <c r="A2" s="46"/>
      <c r="B2" s="48"/>
      <c r="C2" s="48"/>
      <c r="D2" s="48"/>
      <c r="E2" s="136"/>
    </row>
    <row r="3" spans="1:9" ht="16.5" customHeight="1">
      <c r="A3" s="61"/>
      <c r="B3" s="299" t="s">
        <v>37</v>
      </c>
      <c r="C3" s="299" t="s">
        <v>38</v>
      </c>
      <c r="D3" s="301" t="s">
        <v>171</v>
      </c>
      <c r="E3" s="302"/>
      <c r="H3" s="301" t="s">
        <v>172</v>
      </c>
      <c r="I3" s="302"/>
    </row>
    <row r="4" spans="1:9" ht="47.25" customHeight="1">
      <c r="A4" s="62"/>
      <c r="B4" s="300"/>
      <c r="C4" s="300"/>
      <c r="D4" s="142" t="s">
        <v>81</v>
      </c>
      <c r="E4" s="160" t="s">
        <v>82</v>
      </c>
      <c r="H4" s="142" t="s">
        <v>81</v>
      </c>
      <c r="I4" s="160" t="s">
        <v>82</v>
      </c>
    </row>
    <row r="5" spans="1:9" ht="21" customHeight="1">
      <c r="A5" s="63">
        <v>1</v>
      </c>
      <c r="B5" s="137" t="s">
        <v>141</v>
      </c>
      <c r="C5" s="183" t="s">
        <v>93</v>
      </c>
      <c r="D5" s="152"/>
      <c r="E5" s="145">
        <v>745283111</v>
      </c>
      <c r="H5" s="152"/>
      <c r="I5" s="145">
        <v>1909507719</v>
      </c>
    </row>
    <row r="6" spans="1:9" ht="21" customHeight="1">
      <c r="A6" s="63">
        <v>2</v>
      </c>
      <c r="B6" s="137" t="s">
        <v>142</v>
      </c>
      <c r="C6" s="183" t="s">
        <v>93</v>
      </c>
      <c r="D6" s="147"/>
      <c r="E6" s="184">
        <v>94310730</v>
      </c>
      <c r="H6" s="147"/>
      <c r="I6" s="184">
        <v>208337688</v>
      </c>
    </row>
    <row r="7" spans="1:9" ht="21" customHeight="1">
      <c r="A7" s="63">
        <v>3</v>
      </c>
      <c r="B7" s="137" t="s">
        <v>71</v>
      </c>
      <c r="C7" s="183" t="s">
        <v>94</v>
      </c>
      <c r="D7" s="151"/>
      <c r="E7" s="147">
        <v>85048860</v>
      </c>
      <c r="H7" s="151"/>
      <c r="I7" s="147">
        <v>210787705</v>
      </c>
    </row>
    <row r="8" spans="1:9" ht="21" customHeight="1">
      <c r="A8" s="63">
        <v>4</v>
      </c>
      <c r="B8" s="137" t="s">
        <v>117</v>
      </c>
      <c r="C8" s="63" t="s">
        <v>95</v>
      </c>
      <c r="D8" s="152">
        <v>40964</v>
      </c>
      <c r="E8" s="145">
        <v>59287556</v>
      </c>
      <c r="H8" s="152">
        <v>116865</v>
      </c>
      <c r="I8" s="145">
        <v>165495361</v>
      </c>
    </row>
    <row r="9" spans="1:9" ht="21" customHeight="1">
      <c r="A9" s="63">
        <v>5</v>
      </c>
      <c r="B9" s="137" t="s">
        <v>76</v>
      </c>
      <c r="C9" s="263" t="s">
        <v>95</v>
      </c>
      <c r="D9" s="235"/>
      <c r="E9" s="186">
        <v>39895110</v>
      </c>
      <c r="F9" s="57"/>
      <c r="G9" s="57"/>
      <c r="H9" s="235"/>
      <c r="I9" s="186">
        <v>87208512</v>
      </c>
    </row>
    <row r="10" spans="1:9" ht="21" customHeight="1">
      <c r="A10" s="63">
        <v>6</v>
      </c>
      <c r="B10" s="137" t="s">
        <v>143</v>
      </c>
      <c r="C10" s="63" t="s">
        <v>93</v>
      </c>
      <c r="D10" s="236"/>
      <c r="E10" s="147">
        <v>38207780</v>
      </c>
      <c r="F10" s="193"/>
      <c r="G10" s="193"/>
      <c r="H10" s="236"/>
      <c r="I10" s="147">
        <v>88759243</v>
      </c>
    </row>
    <row r="11" spans="1:9" ht="23.25" customHeight="1">
      <c r="A11" s="63">
        <v>7</v>
      </c>
      <c r="B11" s="137" t="s">
        <v>73</v>
      </c>
      <c r="C11" s="183" t="s">
        <v>93</v>
      </c>
      <c r="D11" s="152">
        <v>47707</v>
      </c>
      <c r="E11" s="145">
        <v>35207725</v>
      </c>
      <c r="F11" s="157"/>
      <c r="G11" s="215"/>
      <c r="H11" s="152">
        <v>154424</v>
      </c>
      <c r="I11" s="145">
        <v>111488230</v>
      </c>
    </row>
    <row r="12" spans="1:9" ht="21" customHeight="1">
      <c r="A12" s="63">
        <v>8</v>
      </c>
      <c r="B12" s="137" t="s">
        <v>120</v>
      </c>
      <c r="C12" s="183" t="s">
        <v>93</v>
      </c>
      <c r="D12" s="228"/>
      <c r="E12" s="147">
        <v>28082208</v>
      </c>
      <c r="F12" s="157"/>
      <c r="G12" s="215"/>
      <c r="H12" s="228"/>
      <c r="I12" s="147">
        <v>72767105</v>
      </c>
    </row>
    <row r="13" spans="1:9" ht="28.5" customHeight="1">
      <c r="A13" s="63">
        <v>9</v>
      </c>
      <c r="B13" s="137" t="s">
        <v>80</v>
      </c>
      <c r="C13" s="63" t="s">
        <v>93</v>
      </c>
      <c r="D13" s="63"/>
      <c r="E13" s="189">
        <v>24581322</v>
      </c>
      <c r="F13" s="157"/>
      <c r="G13" s="216"/>
      <c r="H13" s="63"/>
      <c r="I13" s="189">
        <v>55888808</v>
      </c>
    </row>
    <row r="14" spans="1:9" ht="19.5" customHeight="1">
      <c r="A14" s="63">
        <v>10</v>
      </c>
      <c r="B14" s="137" t="s">
        <v>118</v>
      </c>
      <c r="C14" s="183" t="s">
        <v>95</v>
      </c>
      <c r="D14" s="152"/>
      <c r="E14" s="145">
        <v>14386710</v>
      </c>
      <c r="F14" s="57"/>
      <c r="G14" s="57"/>
      <c r="H14" s="152"/>
      <c r="I14" s="145">
        <v>38578718</v>
      </c>
    </row>
    <row r="15" spans="1:9" ht="18.75" customHeight="1">
      <c r="A15" s="63">
        <v>11</v>
      </c>
      <c r="B15" s="137" t="s">
        <v>106</v>
      </c>
      <c r="C15" s="183" t="s">
        <v>95</v>
      </c>
      <c r="D15" s="152">
        <v>5257</v>
      </c>
      <c r="E15" s="188">
        <v>12703563</v>
      </c>
      <c r="F15" s="57"/>
      <c r="G15" s="57"/>
      <c r="H15" s="152">
        <v>13994</v>
      </c>
      <c r="I15" s="188">
        <v>32531905</v>
      </c>
    </row>
    <row r="16" spans="1:9" ht="17.25" customHeight="1">
      <c r="A16" s="63">
        <v>12</v>
      </c>
      <c r="B16" s="137" t="s">
        <v>112</v>
      </c>
      <c r="C16" s="183" t="s">
        <v>93</v>
      </c>
      <c r="D16" s="234"/>
      <c r="E16" s="152">
        <v>11542319</v>
      </c>
      <c r="F16" s="190"/>
      <c r="G16" s="190"/>
      <c r="H16" s="234"/>
      <c r="I16" s="152">
        <v>22561265</v>
      </c>
    </row>
    <row r="17" spans="1:9" ht="21" customHeight="1">
      <c r="A17" s="63">
        <v>13</v>
      </c>
      <c r="B17" s="137" t="s">
        <v>144</v>
      </c>
      <c r="C17" s="183" t="s">
        <v>94</v>
      </c>
      <c r="D17" s="152">
        <v>1817</v>
      </c>
      <c r="E17" s="145">
        <v>7861009</v>
      </c>
      <c r="F17" s="190"/>
      <c r="G17" s="190"/>
      <c r="H17" s="152">
        <v>5512</v>
      </c>
      <c r="I17" s="145">
        <v>24462196</v>
      </c>
    </row>
    <row r="18" spans="1:9" s="45" customFormat="1" ht="21" customHeight="1">
      <c r="A18" s="63">
        <v>14</v>
      </c>
      <c r="B18" s="137" t="s">
        <v>114</v>
      </c>
      <c r="C18" s="63" t="s">
        <v>94</v>
      </c>
      <c r="D18" s="152">
        <v>3413</v>
      </c>
      <c r="E18" s="145">
        <v>6785624</v>
      </c>
      <c r="F18" s="192"/>
      <c r="G18" s="154"/>
      <c r="H18" s="152">
        <v>9938</v>
      </c>
      <c r="I18" s="145">
        <v>19486099</v>
      </c>
    </row>
    <row r="19" spans="1:9" s="45" customFormat="1" ht="17.25" customHeight="1">
      <c r="A19" s="63">
        <v>15</v>
      </c>
      <c r="B19" s="137" t="s">
        <v>122</v>
      </c>
      <c r="C19" s="63" t="s">
        <v>95</v>
      </c>
      <c r="D19" s="152"/>
      <c r="E19" s="145">
        <v>5743240</v>
      </c>
      <c r="F19" s="190"/>
      <c r="G19" s="190"/>
      <c r="H19" s="152"/>
      <c r="I19" s="145">
        <v>17199881</v>
      </c>
    </row>
    <row r="20" spans="1:9" s="45" customFormat="1" ht="16.5" customHeight="1">
      <c r="A20" s="63">
        <v>16</v>
      </c>
      <c r="B20" s="148" t="s">
        <v>147</v>
      </c>
      <c r="C20" s="63" t="s">
        <v>94</v>
      </c>
      <c r="D20" s="228">
        <v>6251</v>
      </c>
      <c r="E20" s="147">
        <v>4201255</v>
      </c>
      <c r="F20" s="57"/>
      <c r="G20" s="57"/>
      <c r="H20" s="228">
        <v>18091</v>
      </c>
      <c r="I20" s="147">
        <v>11631599</v>
      </c>
    </row>
    <row r="21" spans="1:9" s="45" customFormat="1" ht="16.5" customHeight="1">
      <c r="A21" s="63">
        <v>17</v>
      </c>
      <c r="B21" s="137" t="s">
        <v>145</v>
      </c>
      <c r="C21" s="183" t="s">
        <v>94</v>
      </c>
      <c r="D21" s="152"/>
      <c r="E21" s="145">
        <v>3779167</v>
      </c>
      <c r="F21" s="265"/>
      <c r="G21" s="266"/>
      <c r="H21" s="152"/>
      <c r="I21" s="145">
        <v>12873131</v>
      </c>
    </row>
    <row r="22" spans="1:9" s="45" customFormat="1" ht="20.25" customHeight="1">
      <c r="A22" s="63">
        <v>18</v>
      </c>
      <c r="B22" s="211" t="s">
        <v>134</v>
      </c>
      <c r="C22" s="63" t="s">
        <v>93</v>
      </c>
      <c r="D22" s="210"/>
      <c r="E22" s="186">
        <v>2438025</v>
      </c>
      <c r="F22" s="190"/>
      <c r="G22" s="190"/>
      <c r="H22" s="210"/>
      <c r="I22" s="186">
        <v>5411336</v>
      </c>
    </row>
    <row r="23" spans="1:9" s="45" customFormat="1" ht="20.25" customHeight="1">
      <c r="A23" s="63">
        <v>19</v>
      </c>
      <c r="B23" s="137" t="s">
        <v>148</v>
      </c>
      <c r="C23" s="183" t="s">
        <v>95</v>
      </c>
      <c r="D23" s="145"/>
      <c r="E23" s="145">
        <v>1904893</v>
      </c>
      <c r="F23" s="210"/>
      <c r="G23" s="267"/>
      <c r="H23" s="145"/>
      <c r="I23" s="145">
        <v>5380793</v>
      </c>
    </row>
    <row r="24" spans="1:9" s="45" customFormat="1" ht="19.5" customHeight="1">
      <c r="A24" s="63">
        <v>20</v>
      </c>
      <c r="B24" s="137" t="s">
        <v>149</v>
      </c>
      <c r="C24" s="183" t="s">
        <v>93</v>
      </c>
      <c r="D24" s="185"/>
      <c r="E24" s="152">
        <v>1811002</v>
      </c>
      <c r="F24" s="190"/>
      <c r="G24" s="190"/>
      <c r="H24" s="185"/>
      <c r="I24" s="152">
        <v>3676687</v>
      </c>
    </row>
    <row r="25" spans="1:9" s="45" customFormat="1" ht="18" customHeight="1">
      <c r="A25" s="63">
        <v>21</v>
      </c>
      <c r="B25" s="137" t="s">
        <v>151</v>
      </c>
      <c r="C25" s="183" t="s">
        <v>93</v>
      </c>
      <c r="D25" s="152"/>
      <c r="E25" s="145">
        <v>1733665</v>
      </c>
      <c r="F25" s="190"/>
      <c r="G25" s="190"/>
      <c r="H25" s="152"/>
      <c r="I25" s="145">
        <v>8906369</v>
      </c>
    </row>
    <row r="26" spans="1:9" s="45" customFormat="1" ht="18" customHeight="1">
      <c r="A26" s="63">
        <v>22</v>
      </c>
      <c r="B26" s="137" t="s">
        <v>137</v>
      </c>
      <c r="C26" s="63" t="s">
        <v>93</v>
      </c>
      <c r="D26" s="152">
        <v>9402</v>
      </c>
      <c r="E26" s="145">
        <v>1682425</v>
      </c>
      <c r="F26" s="154"/>
      <c r="G26" s="154"/>
      <c r="H26" s="152">
        <v>13791</v>
      </c>
      <c r="I26" s="145">
        <v>2731312</v>
      </c>
    </row>
    <row r="27" spans="1:9" s="45" customFormat="1" ht="15" customHeight="1">
      <c r="A27" s="63">
        <v>23</v>
      </c>
      <c r="B27" s="137" t="s">
        <v>127</v>
      </c>
      <c r="C27" s="183" t="s">
        <v>95</v>
      </c>
      <c r="D27" s="151"/>
      <c r="E27" s="147">
        <v>1453342</v>
      </c>
      <c r="F27" s="190"/>
      <c r="G27" s="192">
        <v>246502</v>
      </c>
      <c r="H27" s="151"/>
      <c r="I27" s="147">
        <v>6859705</v>
      </c>
    </row>
    <row r="28" spans="1:9" s="45" customFormat="1" ht="15.75" customHeight="1">
      <c r="A28" s="63">
        <v>24</v>
      </c>
      <c r="B28" s="137" t="s">
        <v>128</v>
      </c>
      <c r="C28" s="183" t="s">
        <v>93</v>
      </c>
      <c r="D28" s="152"/>
      <c r="E28" s="145">
        <v>1205524</v>
      </c>
      <c r="H28" s="152"/>
      <c r="I28" s="145">
        <v>4103424</v>
      </c>
    </row>
    <row r="29" spans="1:9" s="45" customFormat="1" ht="15" customHeight="1">
      <c r="A29" s="63">
        <v>25</v>
      </c>
      <c r="B29" s="137" t="s">
        <v>150</v>
      </c>
      <c r="C29" s="183" t="s">
        <v>93</v>
      </c>
      <c r="D29" s="264"/>
      <c r="E29" s="145">
        <v>1072428</v>
      </c>
      <c r="F29" s="190"/>
      <c r="G29" s="190"/>
      <c r="H29" s="264"/>
      <c r="I29" s="145">
        <v>2777296</v>
      </c>
    </row>
    <row r="30" spans="1:9" s="45" customFormat="1" ht="15.75" customHeight="1">
      <c r="A30" s="63">
        <v>26</v>
      </c>
      <c r="B30" s="137" t="s">
        <v>152</v>
      </c>
      <c r="C30" s="183" t="s">
        <v>95</v>
      </c>
      <c r="D30" s="219"/>
      <c r="E30" s="145">
        <v>978555</v>
      </c>
      <c r="G30" s="190"/>
      <c r="H30" s="219"/>
      <c r="I30" s="145">
        <v>1353193</v>
      </c>
    </row>
    <row r="31" spans="1:9" s="45" customFormat="1" ht="15.75" customHeight="1">
      <c r="A31" s="63">
        <v>27</v>
      </c>
      <c r="B31" s="137" t="s">
        <v>129</v>
      </c>
      <c r="C31" s="183" t="s">
        <v>96</v>
      </c>
      <c r="D31" s="185"/>
      <c r="E31" s="152">
        <v>674418</v>
      </c>
      <c r="F31" s="154"/>
      <c r="G31" s="154"/>
      <c r="H31" s="185"/>
      <c r="I31" s="152">
        <v>1634693</v>
      </c>
    </row>
    <row r="32" spans="1:9" s="45" customFormat="1" ht="15.75" customHeight="1">
      <c r="A32" s="63">
        <v>28</v>
      </c>
      <c r="B32" s="137" t="s">
        <v>139</v>
      </c>
      <c r="C32" s="63" t="s">
        <v>93</v>
      </c>
      <c r="D32" s="151"/>
      <c r="E32" s="145">
        <v>535764</v>
      </c>
      <c r="G32" s="190"/>
      <c r="H32" s="151"/>
      <c r="I32" s="145">
        <v>1207409</v>
      </c>
    </row>
    <row r="33" spans="1:9" s="45" customFormat="1" ht="18" customHeight="1">
      <c r="A33" s="63">
        <v>29</v>
      </c>
      <c r="B33" s="137" t="s">
        <v>154</v>
      </c>
      <c r="C33" s="63" t="s">
        <v>93</v>
      </c>
      <c r="D33" s="151"/>
      <c r="E33" s="147">
        <v>513937</v>
      </c>
      <c r="F33" s="190"/>
      <c r="G33" s="190"/>
      <c r="H33" s="151"/>
      <c r="I33" s="147">
        <v>1490085</v>
      </c>
    </row>
    <row r="34" spans="1:9" s="45" customFormat="1" ht="15.75" customHeight="1">
      <c r="A34" s="63">
        <v>30</v>
      </c>
      <c r="B34" s="137" t="s">
        <v>84</v>
      </c>
      <c r="C34" s="143" t="s">
        <v>140</v>
      </c>
      <c r="D34" s="152">
        <v>1183</v>
      </c>
      <c r="E34" s="152">
        <v>372459</v>
      </c>
      <c r="F34" s="190"/>
      <c r="G34" s="190"/>
      <c r="H34" s="152">
        <v>3330</v>
      </c>
      <c r="I34" s="152">
        <v>1421331</v>
      </c>
    </row>
    <row r="35" spans="1:9" s="45" customFormat="1" ht="15" customHeight="1">
      <c r="A35" s="63">
        <v>31</v>
      </c>
      <c r="B35" s="137" t="s">
        <v>153</v>
      </c>
      <c r="C35" s="183" t="s">
        <v>96</v>
      </c>
      <c r="D35" s="151"/>
      <c r="E35" s="237">
        <v>252746</v>
      </c>
      <c r="G35" s="217"/>
      <c r="H35" s="151"/>
      <c r="I35" s="237">
        <v>880894</v>
      </c>
    </row>
    <row r="36" spans="1:9" s="45" customFormat="1" ht="16.5" customHeight="1">
      <c r="A36" s="63">
        <v>32</v>
      </c>
      <c r="B36" s="137" t="s">
        <v>83</v>
      </c>
      <c r="C36" s="63" t="s">
        <v>93</v>
      </c>
      <c r="D36" s="185"/>
      <c r="E36" s="147">
        <v>245488</v>
      </c>
      <c r="F36" s="190"/>
      <c r="G36" s="190"/>
      <c r="H36" s="185"/>
      <c r="I36" s="147">
        <v>821168</v>
      </c>
    </row>
    <row r="37" spans="1:9" s="45" customFormat="1" ht="16.5" customHeight="1">
      <c r="A37" s="63">
        <v>33</v>
      </c>
      <c r="B37" s="137" t="s">
        <v>155</v>
      </c>
      <c r="C37" s="63" t="s">
        <v>95</v>
      </c>
      <c r="D37" s="152"/>
      <c r="E37" s="145">
        <v>172367</v>
      </c>
      <c r="G37" s="190"/>
      <c r="H37" s="152"/>
      <c r="I37" s="145">
        <v>448297</v>
      </c>
    </row>
    <row r="38" spans="1:9" s="45" customFormat="1" ht="16.5" customHeight="1">
      <c r="A38" s="63">
        <v>34</v>
      </c>
      <c r="B38" s="137" t="s">
        <v>146</v>
      </c>
      <c r="C38" s="183" t="s">
        <v>93</v>
      </c>
      <c r="D38" s="152">
        <v>244</v>
      </c>
      <c r="E38" s="151">
        <v>134491</v>
      </c>
      <c r="F38"/>
      <c r="G38" s="57"/>
      <c r="H38" s="152">
        <v>1126</v>
      </c>
      <c r="I38" s="151">
        <v>631540</v>
      </c>
    </row>
    <row r="39" spans="1:9" s="45" customFormat="1" ht="16.5" customHeight="1">
      <c r="A39" s="63">
        <v>35</v>
      </c>
      <c r="B39" s="205" t="s">
        <v>124</v>
      </c>
      <c r="C39" s="227" t="s">
        <v>93</v>
      </c>
      <c r="D39" s="226"/>
      <c r="E39" s="147">
        <v>23485</v>
      </c>
      <c r="H39" s="226"/>
      <c r="I39" s="147">
        <v>136417</v>
      </c>
    </row>
    <row r="40" spans="1:9" s="45" customFormat="1" ht="16.5" customHeight="1">
      <c r="A40" s="63">
        <v>36</v>
      </c>
      <c r="B40" s="205" t="s">
        <v>159</v>
      </c>
      <c r="C40" s="218" t="s">
        <v>160</v>
      </c>
      <c r="D40" s="209"/>
      <c r="E40" s="151"/>
      <c r="G40" s="190"/>
      <c r="H40" s="209">
        <v>15</v>
      </c>
      <c r="I40" s="151">
        <v>25852</v>
      </c>
    </row>
    <row r="41" spans="1:9" s="45" customFormat="1" ht="16.5" customHeight="1">
      <c r="A41" s="63">
        <v>37</v>
      </c>
      <c r="B41" s="137" t="s">
        <v>77</v>
      </c>
      <c r="C41" s="183" t="s">
        <v>96</v>
      </c>
      <c r="D41" s="152"/>
      <c r="E41" s="229">
        <v>26260039</v>
      </c>
      <c r="F41" s="165"/>
      <c r="G41" s="217"/>
      <c r="H41" s="152"/>
      <c r="I41" s="229">
        <v>60582902</v>
      </c>
    </row>
    <row r="42" spans="1:9" s="45" customFormat="1" ht="16.5" customHeight="1">
      <c r="A42" s="206"/>
      <c r="B42" s="207" t="s">
        <v>78</v>
      </c>
      <c r="C42" s="207"/>
      <c r="D42" s="153"/>
      <c r="E42" s="150">
        <v>1260372343</v>
      </c>
      <c r="H42" s="153"/>
      <c r="I42" s="150">
        <v>3200045867</v>
      </c>
    </row>
    <row r="43" spans="2:5" s="45" customFormat="1" ht="16.5" customHeight="1">
      <c r="B43"/>
      <c r="C43"/>
      <c r="D43"/>
      <c r="E43" s="141"/>
    </row>
    <row r="44" spans="1:5" s="45" customFormat="1" ht="16.5" customHeight="1">
      <c r="A44"/>
      <c r="B44"/>
      <c r="C44"/>
      <c r="D44"/>
      <c r="E44" s="135"/>
    </row>
    <row r="45" spans="1:5" s="45" customFormat="1" ht="16.5" customHeight="1">
      <c r="A45"/>
      <c r="B45"/>
      <c r="C45"/>
      <c r="D45"/>
      <c r="E45" s="135"/>
    </row>
    <row r="46" spans="1:5" s="45" customFormat="1" ht="16.5" customHeight="1">
      <c r="A46"/>
      <c r="B46"/>
      <c r="C46"/>
      <c r="D46"/>
      <c r="E46" s="135"/>
    </row>
    <row r="47" spans="1:5" s="45" customFormat="1" ht="16.5" customHeight="1">
      <c r="A47"/>
      <c r="B47"/>
      <c r="C47"/>
      <c r="D47"/>
      <c r="E47" s="135"/>
    </row>
    <row r="48" spans="1:5" s="45" customFormat="1" ht="16.5" customHeight="1">
      <c r="A48"/>
      <c r="B48"/>
      <c r="C48"/>
      <c r="D48"/>
      <c r="E48" s="135"/>
    </row>
    <row r="49" spans="1:5" s="45" customFormat="1" ht="16.5" customHeight="1">
      <c r="A49"/>
      <c r="B49"/>
      <c r="C49"/>
      <c r="D49"/>
      <c r="E49" s="135"/>
    </row>
    <row r="50" spans="1:5" s="45" customFormat="1" ht="16.5" customHeight="1">
      <c r="A50"/>
      <c r="B50"/>
      <c r="C50"/>
      <c r="D50"/>
      <c r="E50" s="135"/>
    </row>
    <row r="51" spans="1:7" s="45" customFormat="1" ht="16.5" customHeight="1">
      <c r="A51"/>
      <c r="B51"/>
      <c r="C51"/>
      <c r="D51"/>
      <c r="E51" s="135"/>
      <c r="G51" s="166"/>
    </row>
    <row r="52" spans="1:7" s="45" customFormat="1" ht="16.5" customHeight="1">
      <c r="A52"/>
      <c r="B52"/>
      <c r="C52"/>
      <c r="D52"/>
      <c r="E52" s="135"/>
      <c r="G52" s="166"/>
    </row>
    <row r="53" spans="1:7" s="45" customFormat="1" ht="16.5" customHeight="1">
      <c r="A53"/>
      <c r="B53"/>
      <c r="C53"/>
      <c r="D53"/>
      <c r="E53" s="135"/>
      <c r="G53" s="166"/>
    </row>
    <row r="54" spans="1:7" s="45" customFormat="1" ht="16.5" customHeight="1">
      <c r="A54"/>
      <c r="B54"/>
      <c r="C54"/>
      <c r="D54"/>
      <c r="E54" s="135"/>
      <c r="F54" s="134"/>
      <c r="G54" s="170"/>
    </row>
    <row r="55" spans="1:7" s="45" customFormat="1" ht="16.5" customHeight="1">
      <c r="A55"/>
      <c r="B55"/>
      <c r="C55"/>
      <c r="D55"/>
      <c r="E55" s="135"/>
      <c r="F55" s="134"/>
      <c r="G55" s="170"/>
    </row>
    <row r="56" spans="1:7" s="45" customFormat="1" ht="16.5" customHeight="1">
      <c r="A56"/>
      <c r="B56"/>
      <c r="C56"/>
      <c r="D56"/>
      <c r="E56" s="135"/>
      <c r="F56" s="139"/>
      <c r="G56" s="154"/>
    </row>
    <row r="57" spans="1:7" s="45" customFormat="1" ht="16.5" customHeight="1">
      <c r="A57"/>
      <c r="B57"/>
      <c r="C57"/>
      <c r="D57"/>
      <c r="E57" s="135"/>
      <c r="F57"/>
      <c r="G57" s="80"/>
    </row>
    <row r="58" spans="1:7" s="45" customFormat="1" ht="15.75" customHeight="1">
      <c r="A58"/>
      <c r="B58"/>
      <c r="C58"/>
      <c r="D58"/>
      <c r="E58" s="135"/>
      <c r="F58"/>
      <c r="G58" s="80"/>
    </row>
    <row r="59" spans="1:7" s="45" customFormat="1" ht="18" customHeight="1">
      <c r="A59"/>
      <c r="B59"/>
      <c r="C59"/>
      <c r="D59"/>
      <c r="E59" s="135"/>
      <c r="F59"/>
      <c r="G59" s="80"/>
    </row>
    <row r="60" spans="1:7" s="45" customFormat="1" ht="15.75" customHeight="1">
      <c r="A60"/>
      <c r="B60"/>
      <c r="C60"/>
      <c r="D60"/>
      <c r="E60" s="135"/>
      <c r="F60"/>
      <c r="G60"/>
    </row>
    <row r="61" spans="1:7" s="45" customFormat="1" ht="18" customHeight="1">
      <c r="A61"/>
      <c r="B61"/>
      <c r="C61"/>
      <c r="D61"/>
      <c r="E61" s="135"/>
      <c r="F61"/>
      <c r="G61"/>
    </row>
    <row r="62" spans="1:7" s="45" customFormat="1" ht="16.5" customHeight="1">
      <c r="A62"/>
      <c r="B62"/>
      <c r="C62"/>
      <c r="D62"/>
      <c r="E62" s="135"/>
      <c r="F62"/>
      <c r="G62"/>
    </row>
    <row r="63" spans="1:7" s="45" customFormat="1" ht="21" customHeight="1">
      <c r="A63"/>
      <c r="B63"/>
      <c r="C63"/>
      <c r="D63"/>
      <c r="E63" s="135"/>
      <c r="F63"/>
      <c r="G63"/>
    </row>
    <row r="64" spans="1:7" s="115" customFormat="1" ht="24.75" customHeight="1">
      <c r="A64"/>
      <c r="B64"/>
      <c r="C64"/>
      <c r="D64"/>
      <c r="E64" s="135"/>
      <c r="F64"/>
      <c r="G64"/>
    </row>
  </sheetData>
  <sheetProtection/>
  <mergeCells count="5">
    <mergeCell ref="A1:G1"/>
    <mergeCell ref="C3:C4"/>
    <mergeCell ref="B3:B4"/>
    <mergeCell ref="D3:E3"/>
    <mergeCell ref="H3:I3"/>
  </mergeCells>
  <printOptions/>
  <pageMargins left="0.11811023622047245" right="0.11811023622047245" top="0.1968503937007874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nvhung</dc:creator>
  <cp:keywords/>
  <dc:description/>
  <cp:lastModifiedBy>AD</cp:lastModifiedBy>
  <cp:lastPrinted>2024-03-12T08:03:30Z</cp:lastPrinted>
  <dcterms:created xsi:type="dcterms:W3CDTF">2003-07-05T05:58:34Z</dcterms:created>
  <dcterms:modified xsi:type="dcterms:W3CDTF">2024-03-12T09:12:51Z</dcterms:modified>
  <cp:category/>
  <cp:version/>
  <cp:contentType/>
  <cp:contentStatus/>
</cp:coreProperties>
</file>